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2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externalReferences>
    <externalReference r:id="rId10"/>
  </externalReferences>
  <definedNames>
    <definedName name="_xlnm.Print_Titles" localSheetId="0">'Приложение 1'!$A:$B,'Приложение 1'!$4:$4</definedName>
    <definedName name="_xlnm.Print_Area" localSheetId="0">'Приложение 1'!$A$1:$R$28</definedName>
    <definedName name="_xlnm.Print_Area" localSheetId="1">'Приложение 2'!$A$1:$Y$39</definedName>
    <definedName name="_xlnm.Print_Area" localSheetId="2">'Приложение 3'!$A$1:$U$19</definedName>
    <definedName name="_xlnm.Print_Area" localSheetId="3">'Приложение 4'!$A$1:$R$31</definedName>
    <definedName name="_xlnm.Print_Area" localSheetId="5">'Приложение 6'!$A$1:$S$22</definedName>
    <definedName name="_xlnm.Print_Area" localSheetId="6">'Приложение 7'!$A$1:$AC$22</definedName>
  </definedNames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AA3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<sst xmlns="http://schemas.openxmlformats.org/spreadsheetml/2006/main" count="735" uniqueCount="179">
  <si>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</si>
  <si>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</si>
  <si>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</si>
  <si>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</si>
  <si>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</si>
  <si>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</si>
  <si>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</si>
  <si>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</si>
  <si>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</si>
  <si>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</si>
  <si>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</si>
  <si>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</si>
  <si>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</si>
  <si>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</si>
  <si>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</si>
  <si>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</si>
  <si>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</si>
  <si>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</si>
  <si>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</si>
  <si>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</si>
  <si>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</si>
  <si>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</si>
  <si>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</si>
  <si>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</si>
  <si>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</si>
  <si>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руб./кв.м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</si>
  <si>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</si>
  <si>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</si>
  <si>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</si>
  <si>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</si>
  <si>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</si>
  <si>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</si>
  <si>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</si>
  <si>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</si>
  <si>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</si>
  <si>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</si>
  <si>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</si>
  <si>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</si>
  <si>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</si>
  <si>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</si>
  <si>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</si>
  <si>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</si>
  <si>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</si>
  <si>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</si>
  <si>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</si>
  <si>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г.Сертолово,                                               ул.Школьная, д.1</t>
  </si>
  <si>
    <t>г.Сертолово,                                                                 ул. Кленовая, д.5, корп. 3</t>
  </si>
  <si>
    <t>г.Сертолово,                                                                 ул. Кленовая, д.5, корп. 4</t>
  </si>
  <si>
    <t>г.Сертолово,                             ул. Молодцова, д. 3</t>
  </si>
  <si>
    <t>г.Сертолово,                                                  ул. Молодцова, д. 4</t>
  </si>
  <si>
    <t>г.Сертолово,                                               ул.Школьная, д.5</t>
  </si>
  <si>
    <t>г.Сертолово,                                             ул.Березовая, д.11</t>
  </si>
  <si>
    <t>г.Сертолово,                                    ул.Парковая, д.1</t>
  </si>
  <si>
    <t>г.Сертолово,                            ул. Заречная, д.9</t>
  </si>
  <si>
    <t>х</t>
  </si>
  <si>
    <t>Проектные работы</t>
  </si>
  <si>
    <t>Работы по предпроектной подготовке</t>
  </si>
  <si>
    <t>не произ.</t>
  </si>
  <si>
    <t>г.Сертолово,                                                                 ул. Кленовая, д.5, корп. 1</t>
  </si>
  <si>
    <t>г.Сертолово,                             ул. Ларина, д. 2</t>
  </si>
  <si>
    <t>г.Сертолово,                             ул. Ларина, д. 5</t>
  </si>
  <si>
    <t>г.Сертолово,                             ул. Ларина, д. 6</t>
  </si>
  <si>
    <t>г.Сертолово,                                               ул. Центральная, д.7, корп. 2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</si>
  <si>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</si>
  <si>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</si>
  <si>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</si>
  <si>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</si>
  <si>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</si>
  <si>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Краткосрочный муниципальный план реализации в 2017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2017 году на территории МО Сертолово</t>
  </si>
  <si>
    <t>Прочие</t>
  </si>
  <si>
    <t>Кирпич</t>
  </si>
  <si>
    <t>Панель</t>
  </si>
  <si>
    <t>г .Сертолово,                                             ул.Березовая, д.11</t>
  </si>
  <si>
    <t>г. Сертолово,                            ул. Заречная, д.9</t>
  </si>
  <si>
    <t>г. Сертолово,                             ул. Ларина, д. 2</t>
  </si>
  <si>
    <t>г .Сертолово,                                                                 ул. Кленовая,                                      д.5, корп. 3</t>
  </si>
  <si>
    <t>г. Сертолово,                                                                 ул. Кленовая,                                                        д.5, корп. 4</t>
  </si>
  <si>
    <t>г. Сертолово,                                                                 ул. Кленовая,                                                  д.5, корп. 1</t>
  </si>
  <si>
    <t>Колличество лифтов</t>
  </si>
  <si>
    <t>Количество жителей, зарегистрированных в МКД</t>
  </si>
  <si>
    <t xml:space="preserve">Ремонт или замена лифтового оборудования, в том числе  </t>
  </si>
  <si>
    <t>Период оплаты</t>
  </si>
  <si>
    <t>завершение последнего капитального ремонта</t>
  </si>
  <si>
    <t xml:space="preserve">Стоимость  ремонта или замены лифтового оборудования   </t>
  </si>
  <si>
    <t xml:space="preserve">Стоимость технического освидетельствования </t>
  </si>
  <si>
    <t>Техническое освидетельствование                      руб.</t>
  </si>
  <si>
    <t>-</t>
  </si>
  <si>
    <t xml:space="preserve">г. Сертолово,                                                               ул. Молодцова, д. 3  </t>
  </si>
  <si>
    <t xml:space="preserve">г. Сертолово,                                                                                      ул. Молодцова, д. 4  </t>
  </si>
  <si>
    <t>Краткосрочный муниципальный план реализации в 2017 году Региональной программы                                                                       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III. Перечень многоквартирных домов, лифтовое оборудование которых подлежат капитальному ремонту в 2017 году,                            с оплатой в рассрочку с 2018 по 2021 год за счет средств собственников помещений в МКД</t>
  </si>
  <si>
    <t>Итого по МО Сертолово</t>
  </si>
  <si>
    <t>Стоимость капитального ремонта ВСЕГО:</t>
  </si>
  <si>
    <t>Краткосрочный муниципальный план реализации в 2017 году Региональной программы капитального ремонта общего имущества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2017 году</t>
  </si>
  <si>
    <t>г.Сертолово,                                                               мкр. Черная Речка , д. 1</t>
  </si>
  <si>
    <t>г.Сертолово,                                                               мкр. Черная Речка , д. 2</t>
  </si>
  <si>
    <t>г.Сертолово,                                                               мкр. Черная Речка , д. 4</t>
  </si>
  <si>
    <t>г.Сертолово,                                                               мкр. Черная Речка , д. 8</t>
  </si>
  <si>
    <t>31.12.2019</t>
  </si>
  <si>
    <t>2018 (за счет средств собственников)</t>
  </si>
  <si>
    <t>2020 (за счет средств собственников)</t>
  </si>
  <si>
    <t>2021(за счет средств собственников)</t>
  </si>
  <si>
    <t>2019(за счет средств областного бюджета)</t>
  </si>
  <si>
    <t>Краткосрочный муниципальный план реализации в 2018 году Региональной программы капитального ремонта общего имущества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2018 году</t>
  </si>
  <si>
    <t xml:space="preserve">г. Сертолово,                                        мкр. Сертолово-2, д. 2  </t>
  </si>
  <si>
    <t xml:space="preserve">г. Сертолово,                                           мкр.Черная Речка, д. 3  </t>
  </si>
  <si>
    <t xml:space="preserve">г. Сертолово,                                                          ул. Ларина, д. 3  </t>
  </si>
  <si>
    <t xml:space="preserve">г. Сертолово,                                                           ул. Сосновая, д. 3  </t>
  </si>
  <si>
    <t>г. Сертолово,                                          Выборгское шоссе, д. 1</t>
  </si>
  <si>
    <t>кирпич</t>
  </si>
  <si>
    <t>г. Сертолово,                                          Выборгское шоссе, д. 11</t>
  </si>
  <si>
    <t>г. Сертолово,                                ул. Заречная, д.9</t>
  </si>
  <si>
    <t>г. Сертолово,                                ул. Заречная, д.13</t>
  </si>
  <si>
    <t>панель</t>
  </si>
  <si>
    <t>г. Сертолово,                                    ул. Индустриальная, д. 1</t>
  </si>
  <si>
    <t>г. Сертолово,                                                                               ул. Ларина, д. 5</t>
  </si>
  <si>
    <t>г. Сертолово,                                    ул. Ларина, д. 6</t>
  </si>
  <si>
    <t>г. Сертолово,                                               ул. Молодежная, д. 4</t>
  </si>
  <si>
    <t>г. Сертолово,                                             ул. Молодцова, д. 6</t>
  </si>
  <si>
    <t>г. Сертолово,                                         мкр. Черная Речка, д. 7</t>
  </si>
  <si>
    <t>г. Сертолово,                              мкр. Черная Речка, д. 10</t>
  </si>
  <si>
    <t>г. Сертолово,                                 мкр. Черная Речка, д. 11</t>
  </si>
  <si>
    <t>г. Сертолово,                                         ул. Школьная, д. 3</t>
  </si>
  <si>
    <t>Краткосрочный муниципальный план реализации в 2018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2018 году на территории МО Сертолово</t>
  </si>
  <si>
    <t xml:space="preserve">г. Сертолово,                                        мкр. Сертолово-2,                                                 д. 2  </t>
  </si>
  <si>
    <t xml:space="preserve">г. Сертолово,                                           мкр.Черная Речка,                                 д. 3  </t>
  </si>
  <si>
    <t>г. Сертолово,                                          Выборгское шоссе,                           д. 1</t>
  </si>
  <si>
    <t>г. Сертолово,                                          Выборгское шоссе,                          д. 11</t>
  </si>
  <si>
    <t>г. Сертолово,                                    ул. Индустриальная,                                                д. 1</t>
  </si>
  <si>
    <t>г. Сертолово,                                               ул. Молодежная,                                д. 4</t>
  </si>
  <si>
    <t>г. Сертолово,                                             ул. Молодцова,                                д. 6</t>
  </si>
  <si>
    <t>г. Сертолово,                                         мкр. Черная Речка,                        д. 7</t>
  </si>
  <si>
    <t>г. Сертолово,                              мкр. Черная Речка,                             д. 10</t>
  </si>
  <si>
    <t>г. Сертолово,                                 мкр. Черная Речка,                                                    д. 11</t>
  </si>
  <si>
    <t>ИТОГО                                                 по МО Сертолово:</t>
  </si>
  <si>
    <t>ИТОГО                                                             по МО Сертолово                                                                                                                                 со строительным контролем:</t>
  </si>
  <si>
    <t>48121,03,72</t>
  </si>
  <si>
    <t>Краткосрочный муниципальный план реализации в 2019 году Региональной программы капитального ремонта общего имущества                                                                      в многоквартирных домах, расположенных на территории МО Сертолово</t>
  </si>
  <si>
    <t>I. Перечень многоквартирных домов, которые подлежат капитальному ремонту в 2019 году</t>
  </si>
  <si>
    <t>Удельная стоимость капитального ремонта 1 кв. м общей площади помещений МКД</t>
  </si>
  <si>
    <t>за счет средств собственников помещений в МКД</t>
  </si>
  <si>
    <t>г. Сертолово,                                   ул. Кленовая, д. 5, корп. 3</t>
  </si>
  <si>
    <t xml:space="preserve">г. Сертолово,                                                               ул. Ларина, д. 6  </t>
  </si>
  <si>
    <t xml:space="preserve">г. Сертолово,                                                                                                     ул. Молодежная, д. 4  </t>
  </si>
  <si>
    <t>г. Сертолово,                                                     мкр. Черная Речка, д. 1</t>
  </si>
  <si>
    <t>г. Сертолово,                                                          мкр. Черная Речка, д. 2</t>
  </si>
  <si>
    <t>г. Сертолово,                                                                   мкр. Черная Речка, д. 3</t>
  </si>
  <si>
    <t>Осуществление                                                                                                                                             строительного контроля</t>
  </si>
  <si>
    <t>Итого по МО Сертолово                                                                                      со строительным контролем</t>
  </si>
  <si>
    <t xml:space="preserve">   Краткосрочный муниципальный план реализации в 2019 году Региональной программы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2019 году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</si>
  <si>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</si>
  <si>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</si>
  <si>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</si>
  <si>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</si>
  <si>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</si>
  <si>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</si>
  <si>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</si>
  <si>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</si>
  <si>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Проектные работы(ФОНД)</t>
  </si>
  <si>
    <t xml:space="preserve"> комментарии Комитета</t>
  </si>
  <si>
    <t>Комментарии по ПИРам от Фонда</t>
  </si>
  <si>
    <t>Всего работ по инженерным системам</t>
  </si>
  <si>
    <t>кол-во лифтов</t>
  </si>
  <si>
    <t>Ремонт или замена лифтового оборудования</t>
  </si>
  <si>
    <t>Техническое освидетельствование</t>
  </si>
  <si>
    <t>Подъезд</t>
  </si>
  <si>
    <t>г. Сертолово,                                   ул. Кленовая,                               д. 5, корп. 3</t>
  </si>
  <si>
    <t>уу на хвс</t>
  </si>
  <si>
    <t xml:space="preserve">г. Сертолово,                                       ул. Молодежная, д. 4  </t>
  </si>
  <si>
    <t>пир на фасад</t>
  </si>
  <si>
    <t>Итого                                                                                  по МО Сертолово</t>
  </si>
  <si>
    <t>Итого                                                  по МО Сертолово                                                                                      со строительным контролем</t>
  </si>
  <si>
    <t xml:space="preserve"> </t>
  </si>
  <si>
    <r>
      <t>ПРИЛОЖЕНИЕ № 7                                                                                                  к постановлению                                                                                                                               администрации МО Сертолово                                                                               от "</t>
    </r>
    <r>
      <rPr>
        <u val="single"/>
        <sz val="34"/>
        <rFont val="Times New Roman"/>
        <family val="1"/>
      </rPr>
      <t>04</t>
    </r>
    <r>
      <rPr>
        <sz val="34"/>
        <rFont val="Times New Roman"/>
        <family val="1"/>
      </rPr>
      <t>"</t>
    </r>
    <r>
      <rPr>
        <u val="single"/>
        <sz val="34"/>
        <rFont val="Times New Roman"/>
        <family val="1"/>
      </rPr>
      <t xml:space="preserve">февраля </t>
    </r>
    <r>
      <rPr>
        <sz val="34"/>
        <rFont val="Times New Roman"/>
        <family val="1"/>
      </rPr>
      <t>2020 г. №</t>
    </r>
    <r>
      <rPr>
        <u val="single"/>
        <sz val="34"/>
        <rFont val="Times New Roman"/>
        <family val="1"/>
      </rPr>
      <t>60</t>
    </r>
  </si>
  <si>
    <r>
      <t>ПРИЛОЖЕНИЕ № 6                                                                                                     к постановлению                                                                                                                               администрации МО Сертолово                                                                               от "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 xml:space="preserve">февраля </t>
    </r>
    <r>
      <rPr>
        <sz val="20"/>
        <rFont val="Times New Roman"/>
        <family val="1"/>
      </rPr>
      <t xml:space="preserve">2020 г. № </t>
    </r>
    <r>
      <rPr>
        <u val="single"/>
        <sz val="20"/>
        <rFont val="Times New Roman"/>
        <family val="1"/>
      </rPr>
      <t>60</t>
    </r>
  </si>
  <si>
    <r>
      <t>ПРИЛОЖЕНИЕ № 5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февраля </t>
    </r>
    <r>
      <rPr>
        <sz val="18"/>
        <rFont val="Times New Roman"/>
        <family val="1"/>
      </rPr>
      <t xml:space="preserve">2020 г. № </t>
    </r>
    <r>
      <rPr>
        <u val="single"/>
        <sz val="18"/>
        <rFont val="Times New Roman"/>
        <family val="1"/>
      </rPr>
      <t>60</t>
    </r>
  </si>
  <si>
    <r>
      <t>ПРИЛОЖЕНИЕ № 4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>"</t>
    </r>
    <r>
      <rPr>
        <u val="single"/>
        <sz val="14"/>
        <rFont val="Times New Roman"/>
        <family val="1"/>
      </rPr>
      <t xml:space="preserve">февраля </t>
    </r>
    <r>
      <rPr>
        <sz val="14"/>
        <rFont val="Times New Roman"/>
        <family val="1"/>
      </rPr>
      <t>2020г. №</t>
    </r>
    <r>
      <rPr>
        <u val="single"/>
        <sz val="14"/>
        <rFont val="Times New Roman"/>
        <family val="1"/>
      </rPr>
      <t>60</t>
    </r>
  </si>
  <si>
    <r>
      <t>ПРИЛОЖЕНИЕ № 3                                                                                                       к постановлению                                                                                                                               администрации МО Сертолово                                                                               от "</t>
    </r>
    <r>
      <rPr>
        <u val="single"/>
        <sz val="15"/>
        <rFont val="Times New Roman"/>
        <family val="1"/>
      </rPr>
      <t>04</t>
    </r>
    <r>
      <rPr>
        <sz val="15"/>
        <rFont val="Times New Roman"/>
        <family val="1"/>
      </rPr>
      <t xml:space="preserve">" </t>
    </r>
    <r>
      <rPr>
        <u val="single"/>
        <sz val="15"/>
        <rFont val="Times New Roman"/>
        <family val="1"/>
      </rPr>
      <t>февраля</t>
    </r>
    <r>
      <rPr>
        <sz val="15"/>
        <rFont val="Times New Roman"/>
        <family val="1"/>
      </rPr>
      <t xml:space="preserve"> 2020 г. № </t>
    </r>
    <r>
      <rPr>
        <u val="single"/>
        <sz val="15"/>
        <rFont val="Times New Roman"/>
        <family val="1"/>
      </rPr>
      <t>60</t>
    </r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</si>
  <si>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6"/>
        <rFont val="Times New Roman"/>
        <family val="1"/>
      </rPr>
      <t>04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февраля </t>
    </r>
    <r>
      <rPr>
        <sz val="16"/>
        <rFont val="Times New Roman"/>
        <family val="1"/>
      </rPr>
      <t xml:space="preserve">2020 г. № </t>
    </r>
    <r>
      <rPr>
        <u val="single"/>
        <sz val="16"/>
        <rFont val="Times New Roman"/>
        <family val="1"/>
      </rPr>
      <t>60</t>
    </r>
  </si>
  <si>
    <r>
      <t>ПРИЛОЖЕНИЕ №1                                                                                                                                к постановлению                                                                    администрации МО  Сертолово                                                                                             от "</t>
    </r>
    <r>
      <rPr>
        <u val="single"/>
        <sz val="16"/>
        <rFont val="Times New Roman"/>
        <family val="1"/>
      </rPr>
      <t>04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февраля </t>
    </r>
    <r>
      <rPr>
        <sz val="16"/>
        <rFont val="Times New Roman"/>
        <family val="1"/>
      </rPr>
      <t xml:space="preserve">2020 г. № </t>
    </r>
    <r>
      <rPr>
        <u val="single"/>
        <sz val="16"/>
        <rFont val="Times New Roman"/>
        <family val="1"/>
      </rPr>
      <t>60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</si>
</sst>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  <numFmt numFmtId="188" formatCode="#,##0.00\ _₽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34"/>
      <name val="Times New Roman"/>
      <family val="1"/>
    </font>
    <font>
      <u val="single"/>
      <sz val="34"/>
      <name val="Times New Roman"/>
      <family val="1"/>
    </font>
    <font>
      <b/>
      <sz val="34"/>
      <name val="Times New Roman"/>
      <family val="1"/>
    </font>
    <font>
      <sz val="2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3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32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8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3" fillId="32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textRotation="90"/>
    </xf>
    <xf numFmtId="172" fontId="8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172" fontId="2" fillId="32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2" fontId="17" fillId="33" borderId="0" xfId="0" applyNumberFormat="1" applyFont="1" applyFill="1" applyAlignment="1">
      <alignment horizontal="center" vertical="center"/>
    </xf>
    <xf numFmtId="2" fontId="17" fillId="33" borderId="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5" xfId="0" applyNumberFormat="1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20" fillId="32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54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1" fontId="2" fillId="33" borderId="10" xfId="54" applyNumberFormat="1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88" fontId="0" fillId="0" borderId="10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32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172" fontId="7" fillId="33" borderId="10" xfId="54" applyNumberFormat="1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4" fontId="22" fillId="33" borderId="0" xfId="0" applyNumberFormat="1" applyFont="1" applyFill="1" applyBorder="1" applyAlignment="1">
      <alignment horizontal="left"/>
    </xf>
    <xf numFmtId="4" fontId="22" fillId="33" borderId="0" xfId="0" applyNumberFormat="1" applyFont="1" applyFill="1" applyAlignment="1">
      <alignment horizontal="left"/>
    </xf>
    <xf numFmtId="0" fontId="22" fillId="33" borderId="0" xfId="0" applyFont="1" applyFill="1" applyAlignment="1">
      <alignment horizontal="left"/>
    </xf>
    <xf numFmtId="4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wrapText="1"/>
    </xf>
    <xf numFmtId="0" fontId="17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horizontal="right" vertical="center" indent="1"/>
    </xf>
    <xf numFmtId="2" fontId="2" fillId="33" borderId="0" xfId="0" applyNumberFormat="1" applyFont="1" applyFill="1" applyAlignment="1">
      <alignment horizontal="right" vertical="center" inden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4" fontId="16" fillId="33" borderId="16" xfId="0" applyNumberFormat="1" applyFont="1" applyFill="1" applyBorder="1" applyAlignment="1">
      <alignment horizontal="center" vertical="center" wrapText="1"/>
    </xf>
    <xf numFmtId="4" fontId="16" fillId="33" borderId="0" xfId="0" applyNumberFormat="1" applyFont="1" applyFill="1" applyBorder="1" applyAlignment="1">
      <alignment horizontal="center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left"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 shrinkToFit="1"/>
    </xf>
    <xf numFmtId="172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4" fontId="20" fillId="33" borderId="0" xfId="0" applyNumberFormat="1" applyFont="1" applyFill="1" applyAlignment="1">
      <alignment vertical="center"/>
    </xf>
    <xf numFmtId="2" fontId="21" fillId="33" borderId="10" xfId="0" applyNumberFormat="1" applyFont="1" applyFill="1" applyBorder="1" applyAlignment="1">
      <alignment horizontal="right" vertical="center" indent="1"/>
    </xf>
    <xf numFmtId="172" fontId="21" fillId="33" borderId="10" xfId="0" applyNumberFormat="1" applyFont="1" applyFill="1" applyBorder="1" applyAlignment="1">
      <alignment horizontal="right" vertical="center" indent="1"/>
    </xf>
    <xf numFmtId="4" fontId="21" fillId="33" borderId="10" xfId="0" applyNumberFormat="1" applyFont="1" applyFill="1" applyBorder="1" applyAlignment="1">
      <alignment horizontal="right" vertical="center" indent="1"/>
    </xf>
    <xf numFmtId="0" fontId="20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vertical="center" wrapText="1"/>
    </xf>
    <xf numFmtId="4" fontId="7" fillId="33" borderId="0" xfId="0" applyNumberFormat="1" applyFont="1" applyFill="1" applyAlignment="1">
      <alignment horizontal="right" vertical="center" indent="1"/>
    </xf>
    <xf numFmtId="4" fontId="11" fillId="33" borderId="0" xfId="0" applyNumberFormat="1" applyFont="1" applyFill="1" applyAlignment="1">
      <alignment horizontal="right" vertical="center" inden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7" fillId="32" borderId="19" xfId="0" applyNumberFormat="1" applyFont="1" applyFill="1" applyBorder="1" applyAlignment="1">
      <alignment horizontal="center" vertical="center" wrapText="1"/>
    </xf>
    <xf numFmtId="4" fontId="7" fillId="32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" fontId="5" fillId="32" borderId="14" xfId="0" applyNumberFormat="1" applyFont="1" applyFill="1" applyBorder="1" applyAlignment="1">
      <alignment horizontal="center" vertical="center" textRotation="90"/>
    </xf>
    <xf numFmtId="4" fontId="5" fillId="32" borderId="20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 textRotation="90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9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textRotation="90" wrapText="1"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9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17" fillId="33" borderId="11" xfId="0" applyFont="1" applyFill="1" applyBorder="1" applyAlignment="1">
      <alignment horizontal="center" vertical="center" textRotation="90"/>
    </xf>
    <xf numFmtId="0" fontId="17" fillId="33" borderId="19" xfId="0" applyFont="1" applyFill="1" applyBorder="1" applyAlignment="1">
      <alignment horizontal="center" vertical="center" textRotation="90"/>
    </xf>
    <xf numFmtId="0" fontId="17" fillId="33" borderId="17" xfId="0" applyFont="1" applyFill="1" applyBorder="1" applyAlignment="1">
      <alignment horizontal="center" vertical="center" textRotation="90"/>
    </xf>
    <xf numFmtId="1" fontId="17" fillId="33" borderId="11" xfId="0" applyNumberFormat="1" applyFont="1" applyFill="1" applyBorder="1" applyAlignment="1">
      <alignment horizontal="center" vertical="center" textRotation="90" wrapText="1"/>
    </xf>
    <xf numFmtId="1" fontId="17" fillId="33" borderId="19" xfId="0" applyNumberFormat="1" applyFont="1" applyFill="1" applyBorder="1" applyAlignment="1">
      <alignment horizontal="center" vertical="center" textRotation="90" wrapText="1"/>
    </xf>
    <xf numFmtId="1" fontId="17" fillId="33" borderId="17" xfId="0" applyNumberFormat="1" applyFont="1" applyFill="1" applyBorder="1" applyAlignment="1">
      <alignment horizontal="center" vertical="center" textRotation="90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1" fontId="17" fillId="33" borderId="19" xfId="0" applyNumberFormat="1" applyFont="1" applyFill="1" applyBorder="1" applyAlignment="1">
      <alignment horizontal="center" vertical="center" wrapText="1"/>
    </xf>
    <xf numFmtId="1" fontId="17" fillId="33" borderId="17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17" fillId="33" borderId="12" xfId="0" applyNumberFormat="1" applyFont="1" applyFill="1" applyBorder="1" applyAlignment="1">
      <alignment horizontal="center" vertical="center" wrapText="1"/>
    </xf>
    <xf numFmtId="1" fontId="17" fillId="33" borderId="13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 horizontal="left" vertical="center" wrapText="1"/>
    </xf>
    <xf numFmtId="2" fontId="19" fillId="33" borderId="0" xfId="0" applyNumberFormat="1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textRotation="90" wrapText="1"/>
    </xf>
    <xf numFmtId="0" fontId="17" fillId="33" borderId="19" xfId="0" applyFont="1" applyFill="1" applyBorder="1" applyAlignment="1">
      <alignment horizontal="center" vertical="center" textRotation="90" wrapText="1"/>
    </xf>
    <xf numFmtId="0" fontId="17" fillId="33" borderId="17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left" vertical="center" wrapText="1"/>
    </xf>
    <xf numFmtId="0" fontId="20" fillId="0" borderId="0" xfId="0" applyNumberFormat="1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 textRotation="90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2" fontId="2" fillId="33" borderId="10" xfId="53" applyNumberFormat="1" applyFont="1" applyFill="1" applyBorder="1" applyAlignment="1">
      <alignment horizontal="center" vertical="center" textRotation="90" wrapText="1"/>
      <protection/>
    </xf>
    <xf numFmtId="4" fontId="22" fillId="33" borderId="12" xfId="0" applyNumberFormat="1" applyFont="1" applyFill="1" applyBorder="1" applyAlignment="1">
      <alignment horizontal="left" vertical="center" wrapText="1"/>
    </xf>
    <xf numFmtId="4" fontId="22" fillId="33" borderId="13" xfId="0" applyNumberFormat="1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2" fontId="11" fillId="33" borderId="0" xfId="0" applyNumberFormat="1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9" xfId="0" applyNumberFormat="1" applyFont="1" applyFill="1" applyBorder="1" applyAlignment="1">
      <alignment horizontal="center" vertical="center" wrapText="1"/>
    </xf>
    <xf numFmtId="0" fontId="16" fillId="33" borderId="17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6" fillId="33" borderId="22" xfId="0" applyNumberFormat="1" applyFont="1" applyFill="1" applyBorder="1" applyAlignment="1">
      <alignment horizontal="center" vertical="center" wrapText="1"/>
    </xf>
    <xf numFmtId="2" fontId="16" fillId="33" borderId="20" xfId="0" applyNumberFormat="1" applyFont="1" applyFill="1" applyBorder="1" applyAlignment="1">
      <alignment horizontal="center" vertical="center" wrapText="1"/>
    </xf>
    <xf numFmtId="2" fontId="16" fillId="33" borderId="24" xfId="0" applyNumberFormat="1" applyFont="1" applyFill="1" applyBorder="1" applyAlignment="1">
      <alignment horizontal="center" vertical="center" wrapText="1"/>
    </xf>
    <xf numFmtId="2" fontId="16" fillId="33" borderId="21" xfId="0" applyNumberFormat="1" applyFont="1" applyFill="1" applyBorder="1" applyAlignment="1">
      <alignment horizontal="center" vertical="center" wrapText="1"/>
    </xf>
    <xf numFmtId="2" fontId="16" fillId="33" borderId="23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6" fillId="33" borderId="19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23" fillId="33" borderId="0" xfId="0" applyNumberFormat="1" applyFont="1" applyFill="1" applyBorder="1" applyAlignment="1">
      <alignment horizontal="left" wrapText="1"/>
    </xf>
    <xf numFmtId="0" fontId="25" fillId="33" borderId="0" xfId="0" applyFont="1" applyFill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left" vertical="center" wrapText="1"/>
    </xf>
    <xf numFmtId="4" fontId="12" fillId="33" borderId="13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7;.%20&#1088;&#1077;&#1084;.%20&#1052;&#1050;&#1044;%20&#1088;&#1077;&#1075;&#1080;&#1086;&#1085;.%20&#1086;&#1087;&#1077;&#1088;&#1072;&#1090;&#1086;&#1088;\&#1050;&#1088;&#1072;&#1090;&#1082;&#1086;&#1089;&#1088;&#1086;&#1095;&#1085;&#1099;&#1081;%20&#1087;&#1083;&#1072;&#1085;%20%202019%20&#1075;&#1086;&#1076;\&#1055;&#1088;&#1080;&#1083;.%20&#1082;%20&#1087;&#1086;&#1089;&#1090;.&#8470;2%20&#1086;&#1090;%201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1"/>
      <sheetName val="Прил. № 2"/>
      <sheetName val="Лист1"/>
    </sheetNames>
    <sheetDataSet>
      <sheetData sheetId="1">
        <row r="14">
          <cell r="C14">
            <v>8354115</v>
          </cell>
        </row>
        <row r="15">
          <cell r="C15">
            <v>25870352.310000002</v>
          </cell>
        </row>
        <row r="16">
          <cell r="C16">
            <v>10825491.6</v>
          </cell>
        </row>
        <row r="17">
          <cell r="C17">
            <v>15103626.3</v>
          </cell>
        </row>
        <row r="18">
          <cell r="C18">
            <v>1638794.9</v>
          </cell>
        </row>
        <row r="19">
          <cell r="C19">
            <v>149787.11</v>
          </cell>
        </row>
        <row r="20">
          <cell r="C20">
            <v>61942167.220000006</v>
          </cell>
        </row>
        <row r="21">
          <cell r="C21">
            <v>1322356.934354</v>
          </cell>
        </row>
        <row r="22">
          <cell r="C22">
            <v>63264524.154354006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V6" sqref="V6:V7"/>
    </sheetView>
  </sheetViews>
  <sheetFormatPr defaultColWidth="11.57421875" defaultRowHeight="12.75"/>
  <cols>
    <col min="1" max="1" width="3.8515625" style="4" customWidth="1"/>
    <col min="2" max="2" width="22.421875" style="8" customWidth="1"/>
    <col min="3" max="3" width="6.140625" style="5" customWidth="1"/>
    <col min="4" max="4" width="7.421875" style="5" customWidth="1"/>
    <col min="5" max="5" width="8.8515625" style="5" customWidth="1"/>
    <col min="6" max="7" width="6.00390625" style="5" customWidth="1"/>
    <col min="8" max="8" width="10.140625" style="5" customWidth="1"/>
    <col min="9" max="9" width="9.7109375" style="5" customWidth="1"/>
    <col min="10" max="10" width="11.00390625" style="5" customWidth="1"/>
    <col min="11" max="11" width="8.00390625" style="2" customWidth="1"/>
    <col min="12" max="12" width="16.421875" style="6" customWidth="1"/>
    <col min="13" max="13" width="15.140625" style="6" customWidth="1"/>
    <col min="14" max="14" width="12.7109375" style="6" customWidth="1"/>
    <col min="15" max="15" width="14.421875" style="6" customWidth="1"/>
    <col min="16" max="16" width="13.00390625" style="6" customWidth="1"/>
    <col min="17" max="17" width="15.00390625" style="6" customWidth="1"/>
    <col min="18" max="18" width="11.57421875" style="4" customWidth="1"/>
    <col min="19" max="24" width="11.7109375" style="4" bestFit="1" customWidth="1"/>
    <col min="25" max="16384" width="11.57421875" style="4" customWidth="1"/>
  </cols>
  <sheetData>
    <row r="1" spans="4:21" ht="109.5" customHeight="1">
      <c r="D1" s="40"/>
      <c r="E1" s="41"/>
      <c r="F1" s="40"/>
      <c r="G1" s="40"/>
      <c r="H1" s="40"/>
      <c r="I1" s="40"/>
      <c r="J1" s="40"/>
      <c r="K1" s="40"/>
      <c r="L1" s="91"/>
      <c r="M1" s="91"/>
      <c r="N1" s="91"/>
      <c r="O1" s="284" t="s">
        <v>178</v>
      </c>
      <c r="P1" s="284"/>
      <c r="Q1" s="284"/>
      <c r="R1" s="284"/>
      <c r="S1" s="42"/>
      <c r="T1" s="42"/>
      <c r="U1" s="42"/>
    </row>
    <row r="2" spans="1:21" ht="84.75" customHeight="1">
      <c r="A2" s="288" t="s">
        <v>92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3"/>
      <c r="T2" s="43"/>
      <c r="U2" s="43"/>
    </row>
    <row r="3" spans="1:18" ht="40.5" customHeight="1">
      <c r="A3" s="277" t="s">
        <v>14</v>
      </c>
      <c r="B3" s="277" t="s">
        <v>23</v>
      </c>
      <c r="C3" s="287" t="s">
        <v>1</v>
      </c>
      <c r="D3" s="287"/>
      <c r="E3" s="265" t="s">
        <v>18</v>
      </c>
      <c r="F3" s="265" t="s">
        <v>12</v>
      </c>
      <c r="G3" s="265" t="s">
        <v>13</v>
      </c>
      <c r="H3" s="268" t="s">
        <v>4</v>
      </c>
      <c r="I3" s="286" t="s">
        <v>16</v>
      </c>
      <c r="J3" s="264"/>
      <c r="K3" s="269" t="s">
        <v>31</v>
      </c>
      <c r="L3" s="281" t="s">
        <v>22</v>
      </c>
      <c r="M3" s="282"/>
      <c r="N3" s="282"/>
      <c r="O3" s="282"/>
      <c r="P3" s="283"/>
      <c r="Q3" s="272" t="s">
        <v>19</v>
      </c>
      <c r="R3" s="269" t="s">
        <v>63</v>
      </c>
    </row>
    <row r="4" spans="1:18" ht="12.75">
      <c r="A4" s="278"/>
      <c r="B4" s="278"/>
      <c r="C4" s="269" t="s">
        <v>2</v>
      </c>
      <c r="D4" s="269" t="s">
        <v>17</v>
      </c>
      <c r="E4" s="266"/>
      <c r="F4" s="266"/>
      <c r="G4" s="266"/>
      <c r="H4" s="268"/>
      <c r="I4" s="268" t="s">
        <v>3</v>
      </c>
      <c r="J4" s="268" t="s">
        <v>26</v>
      </c>
      <c r="K4" s="270"/>
      <c r="L4" s="268" t="s">
        <v>3</v>
      </c>
      <c r="M4" s="15"/>
      <c r="N4" s="263"/>
      <c r="O4" s="263"/>
      <c r="P4" s="264"/>
      <c r="Q4" s="273"/>
      <c r="R4" s="270"/>
    </row>
    <row r="5" spans="1:18" ht="86.25">
      <c r="A5" s="278"/>
      <c r="B5" s="279"/>
      <c r="C5" s="270"/>
      <c r="D5" s="270"/>
      <c r="E5" s="266"/>
      <c r="F5" s="266"/>
      <c r="G5" s="266"/>
      <c r="H5" s="268"/>
      <c r="I5" s="268"/>
      <c r="J5" s="268"/>
      <c r="K5" s="271"/>
      <c r="L5" s="268"/>
      <c r="M5" s="11" t="s">
        <v>28</v>
      </c>
      <c r="N5" s="11" t="s">
        <v>29</v>
      </c>
      <c r="O5" s="11" t="s">
        <v>21</v>
      </c>
      <c r="P5" s="11" t="s">
        <v>30</v>
      </c>
      <c r="Q5" s="273"/>
      <c r="R5" s="270"/>
    </row>
    <row r="6" spans="1:18" s="3" customFormat="1" ht="39" customHeight="1">
      <c r="A6" s="289"/>
      <c r="B6" s="280"/>
      <c r="C6" s="271"/>
      <c r="D6" s="271"/>
      <c r="E6" s="267"/>
      <c r="F6" s="267"/>
      <c r="G6" s="267"/>
      <c r="H6" s="10" t="s">
        <v>20</v>
      </c>
      <c r="I6" s="10" t="s">
        <v>20</v>
      </c>
      <c r="J6" s="10" t="s">
        <v>20</v>
      </c>
      <c r="K6" s="10" t="s">
        <v>10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274"/>
      <c r="R6" s="271"/>
    </row>
    <row r="7" spans="1:18" s="3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67">
        <v>17</v>
      </c>
      <c r="R7" s="68">
        <v>18</v>
      </c>
    </row>
    <row r="8" spans="1:18" s="3" customFormat="1" ht="34.5" customHeight="1">
      <c r="A8" s="38">
        <v>1</v>
      </c>
      <c r="B8" s="12" t="s">
        <v>51</v>
      </c>
      <c r="C8" s="82">
        <v>1994</v>
      </c>
      <c r="D8" s="1" t="s">
        <v>27</v>
      </c>
      <c r="E8" s="83" t="s">
        <v>69</v>
      </c>
      <c r="F8" s="84">
        <v>2</v>
      </c>
      <c r="G8" s="84">
        <v>2</v>
      </c>
      <c r="H8" s="85">
        <v>650.1</v>
      </c>
      <c r="I8" s="85">
        <v>527.2</v>
      </c>
      <c r="J8" s="85">
        <v>304.30000000000007</v>
      </c>
      <c r="K8" s="86">
        <v>34</v>
      </c>
      <c r="L8" s="92">
        <v>257430</v>
      </c>
      <c r="M8" s="92">
        <v>0</v>
      </c>
      <c r="N8" s="92">
        <v>0</v>
      </c>
      <c r="O8" s="92">
        <v>0</v>
      </c>
      <c r="P8" s="92">
        <f aca="true" t="shared" si="0" ref="P8:P19">L8</f>
        <v>257430</v>
      </c>
      <c r="Q8" s="87" t="s">
        <v>97</v>
      </c>
      <c r="R8" s="83" t="s">
        <v>64</v>
      </c>
    </row>
    <row r="9" spans="1:18" s="3" customFormat="1" ht="32.25" customHeight="1">
      <c r="A9" s="38">
        <f>A8+1</f>
        <v>2</v>
      </c>
      <c r="B9" s="12" t="s">
        <v>53</v>
      </c>
      <c r="C9" s="82">
        <v>1967</v>
      </c>
      <c r="D9" s="1" t="s">
        <v>27</v>
      </c>
      <c r="E9" s="83" t="s">
        <v>70</v>
      </c>
      <c r="F9" s="84">
        <v>5</v>
      </c>
      <c r="G9" s="84">
        <v>4</v>
      </c>
      <c r="H9" s="85">
        <v>4045.1</v>
      </c>
      <c r="I9" s="85">
        <v>2053.9</v>
      </c>
      <c r="J9" s="85">
        <v>2060.7</v>
      </c>
      <c r="K9" s="86">
        <v>114</v>
      </c>
      <c r="L9" s="92">
        <v>4171058.1</v>
      </c>
      <c r="M9" s="92">
        <v>0</v>
      </c>
      <c r="N9" s="92">
        <v>0</v>
      </c>
      <c r="O9" s="92">
        <v>0</v>
      </c>
      <c r="P9" s="92">
        <f t="shared" si="0"/>
        <v>4171058.1</v>
      </c>
      <c r="Q9" s="87" t="s">
        <v>97</v>
      </c>
      <c r="R9" s="83" t="s">
        <v>64</v>
      </c>
    </row>
    <row r="10" spans="1:18" s="3" customFormat="1" ht="36.75" customHeight="1">
      <c r="A10" s="38">
        <f aca="true" t="shared" si="1" ref="A10:A22">A9+1</f>
        <v>3</v>
      </c>
      <c r="B10" s="12" t="s">
        <v>58</v>
      </c>
      <c r="C10" s="1">
        <v>2000</v>
      </c>
      <c r="D10" s="1" t="s">
        <v>27</v>
      </c>
      <c r="E10" s="83" t="s">
        <v>71</v>
      </c>
      <c r="F10" s="84">
        <v>6</v>
      </c>
      <c r="G10" s="84">
        <v>3</v>
      </c>
      <c r="H10" s="85">
        <v>5945.6</v>
      </c>
      <c r="I10" s="85">
        <v>4514</v>
      </c>
      <c r="J10" s="85">
        <f>4518.9-67.8</f>
        <v>4451.099999999999</v>
      </c>
      <c r="K10" s="86">
        <v>177</v>
      </c>
      <c r="L10" s="92">
        <v>424265</v>
      </c>
      <c r="M10" s="92">
        <v>0</v>
      </c>
      <c r="N10" s="92">
        <v>0</v>
      </c>
      <c r="O10" s="92">
        <v>0</v>
      </c>
      <c r="P10" s="92">
        <f t="shared" si="0"/>
        <v>424265</v>
      </c>
      <c r="Q10" s="87" t="s">
        <v>97</v>
      </c>
      <c r="R10" s="83" t="s">
        <v>64</v>
      </c>
    </row>
    <row r="11" spans="1:18" s="3" customFormat="1" ht="36" customHeight="1">
      <c r="A11" s="38">
        <f t="shared" si="1"/>
        <v>4</v>
      </c>
      <c r="B11" s="12" t="s">
        <v>46</v>
      </c>
      <c r="C11" s="22">
        <v>2000</v>
      </c>
      <c r="D11" s="1" t="s">
        <v>27</v>
      </c>
      <c r="E11" s="83" t="s">
        <v>71</v>
      </c>
      <c r="F11" s="84">
        <v>5</v>
      </c>
      <c r="G11" s="84">
        <v>1</v>
      </c>
      <c r="H11" s="85">
        <v>1283</v>
      </c>
      <c r="I11" s="85">
        <v>1155</v>
      </c>
      <c r="J11" s="85">
        <v>1155</v>
      </c>
      <c r="K11" s="86">
        <v>53</v>
      </c>
      <c r="L11" s="92">
        <v>216727</v>
      </c>
      <c r="M11" s="92">
        <v>0</v>
      </c>
      <c r="N11" s="92">
        <v>0</v>
      </c>
      <c r="O11" s="92">
        <v>0</v>
      </c>
      <c r="P11" s="92">
        <f t="shared" si="0"/>
        <v>216727</v>
      </c>
      <c r="Q11" s="87" t="s">
        <v>97</v>
      </c>
      <c r="R11" s="83" t="s">
        <v>64</v>
      </c>
    </row>
    <row r="12" spans="1:18" s="3" customFormat="1" ht="34.5" customHeight="1">
      <c r="A12" s="38">
        <f t="shared" si="1"/>
        <v>5</v>
      </c>
      <c r="B12" s="12" t="s">
        <v>47</v>
      </c>
      <c r="C12" s="22">
        <v>2000</v>
      </c>
      <c r="D12" s="1" t="s">
        <v>27</v>
      </c>
      <c r="E12" s="83" t="s">
        <v>71</v>
      </c>
      <c r="F12" s="84">
        <v>6</v>
      </c>
      <c r="G12" s="84">
        <v>3</v>
      </c>
      <c r="H12" s="85">
        <v>5048</v>
      </c>
      <c r="I12" s="85">
        <v>4530.4</v>
      </c>
      <c r="J12" s="85">
        <v>4530.4</v>
      </c>
      <c r="K12" s="86">
        <v>174</v>
      </c>
      <c r="L12" s="92">
        <v>418131</v>
      </c>
      <c r="M12" s="92">
        <v>0</v>
      </c>
      <c r="N12" s="92">
        <v>0</v>
      </c>
      <c r="O12" s="92">
        <v>0</v>
      </c>
      <c r="P12" s="92">
        <f t="shared" si="0"/>
        <v>418131</v>
      </c>
      <c r="Q12" s="87" t="s">
        <v>97</v>
      </c>
      <c r="R12" s="83" t="s">
        <v>64</v>
      </c>
    </row>
    <row r="13" spans="1:18" s="3" customFormat="1" ht="30" customHeight="1">
      <c r="A13" s="38">
        <f t="shared" si="1"/>
        <v>6</v>
      </c>
      <c r="B13" s="37" t="s">
        <v>59</v>
      </c>
      <c r="C13" s="66">
        <v>1937</v>
      </c>
      <c r="D13" s="1">
        <v>1998</v>
      </c>
      <c r="E13" s="83" t="s">
        <v>70</v>
      </c>
      <c r="F13" s="83">
        <v>4</v>
      </c>
      <c r="G13" s="83">
        <v>3</v>
      </c>
      <c r="H13" s="85">
        <v>2520.1</v>
      </c>
      <c r="I13" s="85">
        <f>J13+295.6</f>
        <v>2242.5</v>
      </c>
      <c r="J13" s="85">
        <v>1946.9</v>
      </c>
      <c r="K13" s="86">
        <v>94</v>
      </c>
      <c r="L13" s="92">
        <v>633435</v>
      </c>
      <c r="M13" s="92">
        <v>0</v>
      </c>
      <c r="N13" s="92">
        <v>0</v>
      </c>
      <c r="O13" s="92">
        <v>0</v>
      </c>
      <c r="P13" s="92">
        <f t="shared" si="0"/>
        <v>633435</v>
      </c>
      <c r="Q13" s="87" t="s">
        <v>97</v>
      </c>
      <c r="R13" s="83" t="s">
        <v>64</v>
      </c>
    </row>
    <row r="14" spans="1:18" s="3" customFormat="1" ht="36.75" customHeight="1">
      <c r="A14" s="38">
        <f>A13+1</f>
        <v>7</v>
      </c>
      <c r="B14" s="37" t="s">
        <v>60</v>
      </c>
      <c r="C14" s="66">
        <v>1954</v>
      </c>
      <c r="D14" s="1" t="s">
        <v>27</v>
      </c>
      <c r="E14" s="83" t="s">
        <v>70</v>
      </c>
      <c r="F14" s="83">
        <v>4</v>
      </c>
      <c r="G14" s="83">
        <v>3</v>
      </c>
      <c r="H14" s="88">
        <v>2146.6</v>
      </c>
      <c r="I14" s="88">
        <v>1882</v>
      </c>
      <c r="J14" s="88">
        <v>542.2</v>
      </c>
      <c r="K14" s="89">
        <v>72</v>
      </c>
      <c r="L14" s="92">
        <v>1372449.7</v>
      </c>
      <c r="M14" s="92">
        <v>0</v>
      </c>
      <c r="N14" s="92">
        <v>0</v>
      </c>
      <c r="O14" s="92">
        <v>0</v>
      </c>
      <c r="P14" s="92">
        <f t="shared" si="0"/>
        <v>1372449.7</v>
      </c>
      <c r="Q14" s="87" t="s">
        <v>97</v>
      </c>
      <c r="R14" s="83" t="s">
        <v>64</v>
      </c>
    </row>
    <row r="15" spans="1:18" s="3" customFormat="1" ht="33.75" customHeight="1">
      <c r="A15" s="38">
        <f t="shared" si="1"/>
        <v>8</v>
      </c>
      <c r="B15" s="37" t="s">
        <v>61</v>
      </c>
      <c r="C15" s="22">
        <v>1954</v>
      </c>
      <c r="D15" s="1" t="s">
        <v>27</v>
      </c>
      <c r="E15" s="83" t="s">
        <v>70</v>
      </c>
      <c r="F15" s="83">
        <v>4</v>
      </c>
      <c r="G15" s="83">
        <v>3</v>
      </c>
      <c r="H15" s="88">
        <v>2762</v>
      </c>
      <c r="I15" s="88">
        <v>1962.17</v>
      </c>
      <c r="J15" s="88">
        <v>793.8</v>
      </c>
      <c r="K15" s="89">
        <v>116</v>
      </c>
      <c r="L15" s="92">
        <v>1485569.22</v>
      </c>
      <c r="M15" s="92">
        <v>0</v>
      </c>
      <c r="N15" s="92">
        <v>0</v>
      </c>
      <c r="O15" s="92">
        <v>0</v>
      </c>
      <c r="P15" s="92">
        <f t="shared" si="0"/>
        <v>1485569.22</v>
      </c>
      <c r="Q15" s="87" t="s">
        <v>97</v>
      </c>
      <c r="R15" s="83" t="s">
        <v>64</v>
      </c>
    </row>
    <row r="16" spans="1:18" s="3" customFormat="1" ht="39" customHeight="1">
      <c r="A16" s="38">
        <f t="shared" si="1"/>
        <v>9</v>
      </c>
      <c r="B16" s="37" t="s">
        <v>48</v>
      </c>
      <c r="C16" s="22">
        <v>1987</v>
      </c>
      <c r="D16" s="1" t="s">
        <v>27</v>
      </c>
      <c r="E16" s="83" t="s">
        <v>71</v>
      </c>
      <c r="F16" s="84">
        <v>9</v>
      </c>
      <c r="G16" s="84">
        <v>7</v>
      </c>
      <c r="H16" s="85">
        <v>14420</v>
      </c>
      <c r="I16" s="85">
        <v>12576.73</v>
      </c>
      <c r="J16" s="85">
        <v>11732.43</v>
      </c>
      <c r="K16" s="86">
        <v>617</v>
      </c>
      <c r="L16" s="85">
        <v>1136078.95</v>
      </c>
      <c r="M16" s="92">
        <v>0</v>
      </c>
      <c r="N16" s="92">
        <v>0</v>
      </c>
      <c r="O16" s="92">
        <v>0</v>
      </c>
      <c r="P16" s="92">
        <f t="shared" si="0"/>
        <v>1136078.95</v>
      </c>
      <c r="Q16" s="87" t="s">
        <v>97</v>
      </c>
      <c r="R16" s="83" t="s">
        <v>64</v>
      </c>
    </row>
    <row r="17" spans="1:18" s="3" customFormat="1" ht="39" customHeight="1">
      <c r="A17" s="38">
        <f t="shared" si="1"/>
        <v>10</v>
      </c>
      <c r="B17" s="63" t="s">
        <v>49</v>
      </c>
      <c r="C17" s="64">
        <v>1986</v>
      </c>
      <c r="D17" s="57" t="s">
        <v>57</v>
      </c>
      <c r="E17" s="83" t="s">
        <v>71</v>
      </c>
      <c r="F17" s="84">
        <v>9</v>
      </c>
      <c r="G17" s="84">
        <v>7</v>
      </c>
      <c r="H17" s="85">
        <v>14511.3</v>
      </c>
      <c r="I17" s="85">
        <v>12744.4</v>
      </c>
      <c r="J17" s="85">
        <v>12012.5</v>
      </c>
      <c r="K17" s="86">
        <v>700</v>
      </c>
      <c r="L17" s="85">
        <v>1136078.95</v>
      </c>
      <c r="M17" s="92">
        <v>0</v>
      </c>
      <c r="N17" s="92">
        <v>0</v>
      </c>
      <c r="O17" s="92">
        <v>0</v>
      </c>
      <c r="P17" s="92">
        <f t="shared" si="0"/>
        <v>1136078.95</v>
      </c>
      <c r="Q17" s="87" t="s">
        <v>97</v>
      </c>
      <c r="R17" s="83" t="s">
        <v>64</v>
      </c>
    </row>
    <row r="18" spans="1:18" s="3" customFormat="1" ht="42.75" customHeight="1">
      <c r="A18" s="38">
        <f t="shared" si="1"/>
        <v>11</v>
      </c>
      <c r="B18" s="36" t="s">
        <v>52</v>
      </c>
      <c r="C18" s="33">
        <v>1971</v>
      </c>
      <c r="D18" s="33" t="s">
        <v>27</v>
      </c>
      <c r="E18" s="83" t="s">
        <v>71</v>
      </c>
      <c r="F18" s="84">
        <v>5</v>
      </c>
      <c r="G18" s="84">
        <v>5</v>
      </c>
      <c r="H18" s="85">
        <v>4844</v>
      </c>
      <c r="I18" s="85">
        <v>4479.9</v>
      </c>
      <c r="J18" s="85">
        <v>3772.2</v>
      </c>
      <c r="K18" s="86">
        <v>232</v>
      </c>
      <c r="L18" s="92">
        <v>1999591.88</v>
      </c>
      <c r="M18" s="92">
        <v>0</v>
      </c>
      <c r="N18" s="92">
        <v>0</v>
      </c>
      <c r="O18" s="92">
        <v>0</v>
      </c>
      <c r="P18" s="92">
        <f>L18</f>
        <v>1999591.88</v>
      </c>
      <c r="Q18" s="87" t="s">
        <v>97</v>
      </c>
      <c r="R18" s="83" t="s">
        <v>64</v>
      </c>
    </row>
    <row r="19" spans="1:18" s="3" customFormat="1" ht="42" customHeight="1">
      <c r="A19" s="38">
        <f t="shared" si="1"/>
        <v>12</v>
      </c>
      <c r="B19" s="36" t="s">
        <v>62</v>
      </c>
      <c r="C19" s="66">
        <v>1993</v>
      </c>
      <c r="D19" s="1" t="s">
        <v>27</v>
      </c>
      <c r="E19" s="83" t="s">
        <v>71</v>
      </c>
      <c r="F19" s="83">
        <v>10</v>
      </c>
      <c r="G19" s="83">
        <v>3</v>
      </c>
      <c r="H19" s="85">
        <v>7764.7</v>
      </c>
      <c r="I19" s="85">
        <v>6780.2</v>
      </c>
      <c r="J19" s="85">
        <v>5935.3</v>
      </c>
      <c r="K19" s="86">
        <v>305</v>
      </c>
      <c r="L19" s="92">
        <v>1173648</v>
      </c>
      <c r="M19" s="92">
        <v>0</v>
      </c>
      <c r="N19" s="92">
        <v>0</v>
      </c>
      <c r="O19" s="92">
        <v>0</v>
      </c>
      <c r="P19" s="92">
        <f t="shared" si="0"/>
        <v>1173648</v>
      </c>
      <c r="Q19" s="87" t="s">
        <v>97</v>
      </c>
      <c r="R19" s="83" t="s">
        <v>64</v>
      </c>
    </row>
    <row r="20" spans="1:18" s="3" customFormat="1" ht="33" customHeight="1">
      <c r="A20" s="38">
        <v>13</v>
      </c>
      <c r="B20" s="12" t="s">
        <v>93</v>
      </c>
      <c r="C20" s="82">
        <v>1936</v>
      </c>
      <c r="D20" s="1" t="s">
        <v>27</v>
      </c>
      <c r="E20" s="83" t="s">
        <v>70</v>
      </c>
      <c r="F20" s="83">
        <v>4</v>
      </c>
      <c r="G20" s="83">
        <v>3</v>
      </c>
      <c r="H20" s="85">
        <v>2378.1</v>
      </c>
      <c r="I20" s="85">
        <v>1683.4</v>
      </c>
      <c r="J20" s="85">
        <v>301.4</v>
      </c>
      <c r="K20" s="86">
        <v>101</v>
      </c>
      <c r="L20" s="92">
        <v>971445</v>
      </c>
      <c r="M20" s="92">
        <v>0</v>
      </c>
      <c r="N20" s="92">
        <v>0</v>
      </c>
      <c r="O20" s="92">
        <v>0</v>
      </c>
      <c r="P20" s="92">
        <f aca="true" t="shared" si="2" ref="P20:P25">L20</f>
        <v>971445</v>
      </c>
      <c r="Q20" s="87" t="s">
        <v>97</v>
      </c>
      <c r="R20" s="83" t="s">
        <v>64</v>
      </c>
    </row>
    <row r="21" spans="1:18" s="3" customFormat="1" ht="33" customHeight="1">
      <c r="A21" s="38">
        <f t="shared" si="1"/>
        <v>14</v>
      </c>
      <c r="B21" s="12" t="s">
        <v>94</v>
      </c>
      <c r="C21" s="82">
        <v>1937</v>
      </c>
      <c r="D21" s="1" t="s">
        <v>27</v>
      </c>
      <c r="E21" s="83" t="s">
        <v>70</v>
      </c>
      <c r="F21" s="83">
        <v>4</v>
      </c>
      <c r="G21" s="83">
        <v>3</v>
      </c>
      <c r="H21" s="85">
        <v>2477.3</v>
      </c>
      <c r="I21" s="85">
        <v>2215.3</v>
      </c>
      <c r="J21" s="85">
        <v>1044.65</v>
      </c>
      <c r="K21" s="86">
        <v>127</v>
      </c>
      <c r="L21" s="92">
        <v>946526</v>
      </c>
      <c r="M21" s="92">
        <v>0</v>
      </c>
      <c r="N21" s="92">
        <v>0</v>
      </c>
      <c r="O21" s="92">
        <v>0</v>
      </c>
      <c r="P21" s="92">
        <f t="shared" si="2"/>
        <v>946526</v>
      </c>
      <c r="Q21" s="87" t="s">
        <v>97</v>
      </c>
      <c r="R21" s="83" t="s">
        <v>64</v>
      </c>
    </row>
    <row r="22" spans="1:18" s="3" customFormat="1" ht="33" customHeight="1">
      <c r="A22" s="38">
        <f t="shared" si="1"/>
        <v>15</v>
      </c>
      <c r="B22" s="12" t="s">
        <v>95</v>
      </c>
      <c r="C22" s="82">
        <v>1939</v>
      </c>
      <c r="D22" s="1" t="s">
        <v>27</v>
      </c>
      <c r="E22" s="83" t="s">
        <v>70</v>
      </c>
      <c r="F22" s="83">
        <v>4</v>
      </c>
      <c r="G22" s="83">
        <v>3</v>
      </c>
      <c r="H22" s="88">
        <v>2453.5</v>
      </c>
      <c r="I22" s="88">
        <v>2120.1</v>
      </c>
      <c r="J22" s="88">
        <v>333.4</v>
      </c>
      <c r="K22" s="89">
        <v>146</v>
      </c>
      <c r="L22" s="92">
        <v>3114318</v>
      </c>
      <c r="M22" s="92">
        <v>0</v>
      </c>
      <c r="N22" s="92">
        <v>0</v>
      </c>
      <c r="O22" s="92">
        <v>0</v>
      </c>
      <c r="P22" s="92">
        <f t="shared" si="2"/>
        <v>3114318</v>
      </c>
      <c r="Q22" s="87" t="s">
        <v>97</v>
      </c>
      <c r="R22" s="83" t="s">
        <v>64</v>
      </c>
    </row>
    <row r="23" spans="1:18" s="3" customFormat="1" ht="33" customHeight="1">
      <c r="A23" s="38">
        <f>A22+1</f>
        <v>16</v>
      </c>
      <c r="B23" s="12" t="s">
        <v>96</v>
      </c>
      <c r="C23" s="82">
        <v>1961</v>
      </c>
      <c r="D23" s="1" t="s">
        <v>27</v>
      </c>
      <c r="E23" s="83" t="s">
        <v>70</v>
      </c>
      <c r="F23" s="84">
        <v>3</v>
      </c>
      <c r="G23" s="84">
        <v>3</v>
      </c>
      <c r="H23" s="85">
        <v>1656.1</v>
      </c>
      <c r="I23" s="85">
        <v>1512.8</v>
      </c>
      <c r="J23" s="85">
        <v>1429</v>
      </c>
      <c r="K23" s="86">
        <v>65</v>
      </c>
      <c r="L23" s="92">
        <v>2080048.85</v>
      </c>
      <c r="M23" s="92">
        <v>0</v>
      </c>
      <c r="N23" s="92">
        <v>0</v>
      </c>
      <c r="O23" s="92">
        <v>0</v>
      </c>
      <c r="P23" s="92">
        <f t="shared" si="2"/>
        <v>2080048.85</v>
      </c>
      <c r="Q23" s="87" t="s">
        <v>97</v>
      </c>
      <c r="R23" s="83" t="s">
        <v>64</v>
      </c>
    </row>
    <row r="24" spans="1:18" s="3" customFormat="1" ht="33" customHeight="1">
      <c r="A24" s="38">
        <f>A23+1</f>
        <v>17</v>
      </c>
      <c r="B24" s="36" t="s">
        <v>45</v>
      </c>
      <c r="C24" s="22">
        <v>1971</v>
      </c>
      <c r="D24" s="33" t="s">
        <v>27</v>
      </c>
      <c r="E24" s="83" t="s">
        <v>71</v>
      </c>
      <c r="F24" s="84">
        <v>5</v>
      </c>
      <c r="G24" s="84">
        <v>6</v>
      </c>
      <c r="H24" s="85">
        <v>6004.2</v>
      </c>
      <c r="I24" s="85">
        <v>5589.3</v>
      </c>
      <c r="J24" s="85">
        <v>5246</v>
      </c>
      <c r="K24" s="86">
        <v>265</v>
      </c>
      <c r="L24" s="92">
        <v>2891904.74</v>
      </c>
      <c r="M24" s="92">
        <v>0</v>
      </c>
      <c r="N24" s="92">
        <v>0</v>
      </c>
      <c r="O24" s="92">
        <v>0</v>
      </c>
      <c r="P24" s="92">
        <f t="shared" si="2"/>
        <v>2891904.74</v>
      </c>
      <c r="Q24" s="87" t="s">
        <v>97</v>
      </c>
      <c r="R24" s="83" t="s">
        <v>64</v>
      </c>
    </row>
    <row r="25" spans="1:20" s="3" customFormat="1" ht="38.25">
      <c r="A25" s="38">
        <f>A24+1</f>
        <v>18</v>
      </c>
      <c r="B25" s="36" t="s">
        <v>50</v>
      </c>
      <c r="C25" s="22">
        <v>1960</v>
      </c>
      <c r="D25" s="1" t="s">
        <v>27</v>
      </c>
      <c r="E25" s="83" t="s">
        <v>70</v>
      </c>
      <c r="F25" s="84">
        <v>2</v>
      </c>
      <c r="G25" s="84">
        <v>2</v>
      </c>
      <c r="H25" s="85">
        <v>711.6</v>
      </c>
      <c r="I25" s="85">
        <v>668.4</v>
      </c>
      <c r="J25" s="85">
        <v>552.8</v>
      </c>
      <c r="K25" s="86">
        <v>31</v>
      </c>
      <c r="L25" s="92">
        <v>3566129.18</v>
      </c>
      <c r="M25" s="92">
        <v>0</v>
      </c>
      <c r="N25" s="92">
        <v>0</v>
      </c>
      <c r="O25" s="92">
        <v>0</v>
      </c>
      <c r="P25" s="92">
        <f t="shared" si="2"/>
        <v>3566129.18</v>
      </c>
      <c r="Q25" s="87" t="s">
        <v>97</v>
      </c>
      <c r="R25" s="83" t="s">
        <v>64</v>
      </c>
      <c r="T25" s="16"/>
    </row>
    <row r="26" spans="1:20" ht="27.75" customHeight="1">
      <c r="A26" s="275" t="s">
        <v>65</v>
      </c>
      <c r="B26" s="276"/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73">
        <f>SUM(H8:H25)</f>
        <v>81621.30000000002</v>
      </c>
      <c r="I26" s="73">
        <f>SUM(I8:I25)</f>
        <v>69237.7</v>
      </c>
      <c r="J26" s="73">
        <f>SUM(J8:J25)</f>
        <v>58144.08000000001</v>
      </c>
      <c r="K26" s="65">
        <f>SUM(K8:K25)</f>
        <v>3423</v>
      </c>
      <c r="L26" s="73">
        <f>SUM(L8:L25)</f>
        <v>27994834.57</v>
      </c>
      <c r="M26" s="73">
        <f>SUM(M23:M23)</f>
        <v>0</v>
      </c>
      <c r="N26" s="73">
        <f>SUM(N23:N23)</f>
        <v>0</v>
      </c>
      <c r="O26" s="73">
        <f>SUM(O23:O23)</f>
        <v>0</v>
      </c>
      <c r="P26" s="73">
        <f>SUM(P8:P25)</f>
        <v>27994834.57</v>
      </c>
      <c r="Q26" s="10" t="s">
        <v>54</v>
      </c>
      <c r="R26" s="10" t="s">
        <v>54</v>
      </c>
      <c r="T26" s="19"/>
    </row>
    <row r="27" spans="1:24" ht="27.75" customHeight="1">
      <c r="A27" s="275" t="s">
        <v>66</v>
      </c>
      <c r="B27" s="285"/>
      <c r="C27" s="285"/>
      <c r="D27" s="276"/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73">
        <f>L26+'Приложение 2'!C38</f>
        <v>28424296.653738</v>
      </c>
      <c r="M27" s="10" t="s">
        <v>54</v>
      </c>
      <c r="N27" s="10" t="s">
        <v>54</v>
      </c>
      <c r="O27" s="10" t="s">
        <v>54</v>
      </c>
      <c r="P27" s="73">
        <f>L27</f>
        <v>28424296.653738</v>
      </c>
      <c r="Q27" s="10" t="s">
        <v>54</v>
      </c>
      <c r="R27" s="10" t="s">
        <v>54</v>
      </c>
      <c r="U27" s="18"/>
      <c r="V27" s="18"/>
      <c r="W27" s="18"/>
      <c r="X27" s="18"/>
    </row>
    <row r="28" spans="1:11" ht="12.75">
      <c r="A28" s="44"/>
      <c r="B28" s="7"/>
      <c r="C28" s="2"/>
      <c r="D28" s="2"/>
      <c r="E28" s="2"/>
      <c r="F28" s="2"/>
      <c r="G28" s="2"/>
      <c r="H28" s="17"/>
      <c r="I28" s="17"/>
      <c r="J28" s="17"/>
      <c r="K28" s="17"/>
    </row>
    <row r="29" spans="1:15" ht="12.75">
      <c r="A29" s="6"/>
      <c r="B29" s="7"/>
      <c r="C29" s="2"/>
      <c r="D29" s="2"/>
      <c r="E29" s="2"/>
      <c r="F29" s="2"/>
      <c r="G29" s="2"/>
      <c r="H29" s="2"/>
      <c r="I29" s="2"/>
      <c r="J29" s="2"/>
      <c r="N29" s="13"/>
      <c r="O29" s="13"/>
    </row>
    <row r="30" spans="1:13" ht="48" customHeight="1">
      <c r="A30" s="6"/>
      <c r="B30" s="7"/>
      <c r="C30" s="2"/>
      <c r="D30" s="2"/>
      <c r="E30" s="2"/>
      <c r="F30" s="2"/>
      <c r="G30" s="2"/>
      <c r="H30" s="2"/>
      <c r="I30" s="2"/>
      <c r="J30" s="2"/>
      <c r="M30" s="14"/>
    </row>
    <row r="31" ht="12.75">
      <c r="L31" s="14"/>
    </row>
    <row r="36" ht="12.75">
      <c r="D36" s="4"/>
    </row>
  </sheetData>
  <sheetProtection/>
  <mergeCells count="22">
    <mergeCell ref="O1:R1"/>
    <mergeCell ref="A27:D27"/>
    <mergeCell ref="I3:J3"/>
    <mergeCell ref="C4:C6"/>
    <mergeCell ref="C3:D3"/>
    <mergeCell ref="D4:D6"/>
    <mergeCell ref="A2:R2"/>
    <mergeCell ref="A3:A6"/>
    <mergeCell ref="A26:B26"/>
    <mergeCell ref="J4:J5"/>
    <mergeCell ref="G3:G6"/>
    <mergeCell ref="B3:B6"/>
    <mergeCell ref="H3:H5"/>
    <mergeCell ref="I4:I5"/>
    <mergeCell ref="N4:P4"/>
    <mergeCell ref="E3:E6"/>
    <mergeCell ref="L4:L5"/>
    <mergeCell ref="F3:F6"/>
    <mergeCell ref="R3:R6"/>
    <mergeCell ref="Q3:Q6"/>
    <mergeCell ref="K3:K5"/>
    <mergeCell ref="L3:P3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RowColHeaders="0" view="pageBreakPreview" zoomScale="70" zoomScaleSheetLayoutView="70" zoomScalePageLayoutView="0" workbookViewId="0" topLeftCell="A1">
      <selection activeCell="T1" sqref="T1:Y1"/>
    </sheetView>
  </sheetViews>
  <sheetFormatPr defaultColWidth="9.140625" defaultRowHeight="12.75"/>
  <cols>
    <col min="1" max="1" width="5.140625" style="0" customWidth="1"/>
    <col min="2" max="2" width="20.28125" style="0" customWidth="1"/>
    <col min="3" max="3" width="12.00390625" style="0" customWidth="1"/>
    <col min="4" max="4" width="11.8515625" style="0" customWidth="1"/>
    <col min="5" max="5" width="10.7109375" style="0" customWidth="1"/>
    <col min="6" max="6" width="5.00390625" style="0" customWidth="1"/>
    <col min="7" max="7" width="5.140625" style="0" customWidth="1"/>
    <col min="8" max="8" width="11.00390625" style="0" customWidth="1"/>
    <col min="9" max="10" width="5.57421875" style="0" customWidth="1"/>
    <col min="11" max="11" width="11.7109375" style="0" customWidth="1"/>
    <col min="12" max="12" width="7.8515625" style="0" customWidth="1"/>
    <col min="13" max="13" width="11.57421875" style="0" customWidth="1"/>
    <col min="14" max="14" width="5.421875" style="0" customWidth="1"/>
    <col min="15" max="15" width="6.421875" style="0" customWidth="1"/>
    <col min="16" max="16" width="8.140625" style="0" customWidth="1"/>
    <col min="17" max="17" width="11.7109375" style="0" customWidth="1"/>
    <col min="18" max="18" width="5.140625" style="0" customWidth="1"/>
    <col min="19" max="19" width="6.28125" style="0" customWidth="1"/>
    <col min="20" max="20" width="5.57421875" style="0" customWidth="1"/>
    <col min="21" max="21" width="5.421875" style="0" customWidth="1"/>
    <col min="22" max="22" width="6.28125" style="0" customWidth="1"/>
    <col min="23" max="23" width="11.140625" style="0" customWidth="1"/>
    <col min="24" max="24" width="12.28125" style="0" customWidth="1"/>
    <col min="25" max="25" width="6.28125" style="0" customWidth="1"/>
  </cols>
  <sheetData>
    <row r="1" spans="20:25" ht="89.25" customHeight="1">
      <c r="T1" s="298" t="s">
        <v>177</v>
      </c>
      <c r="U1" s="298"/>
      <c r="V1" s="298"/>
      <c r="W1" s="298"/>
      <c r="X1" s="298"/>
      <c r="Y1" s="298"/>
    </row>
    <row r="2" spans="1:25" ht="74.25" customHeight="1">
      <c r="A2" s="297" t="s">
        <v>68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ht="15.75">
      <c r="A3" s="306" t="s">
        <v>0</v>
      </c>
      <c r="B3" s="307" t="s">
        <v>23</v>
      </c>
      <c r="C3" s="310" t="s">
        <v>11</v>
      </c>
      <c r="D3" s="311" t="s">
        <v>32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3"/>
      <c r="X3" s="290" t="s">
        <v>55</v>
      </c>
      <c r="Y3" s="293" t="s">
        <v>56</v>
      </c>
    </row>
    <row r="4" spans="1:25" ht="18.75" customHeight="1">
      <c r="A4" s="306"/>
      <c r="B4" s="308"/>
      <c r="C4" s="310"/>
      <c r="D4" s="299" t="s">
        <v>15</v>
      </c>
      <c r="E4" s="302" t="s">
        <v>38</v>
      </c>
      <c r="F4" s="302"/>
      <c r="G4" s="302"/>
      <c r="H4" s="302"/>
      <c r="I4" s="303"/>
      <c r="J4" s="310" t="s">
        <v>6</v>
      </c>
      <c r="K4" s="310"/>
      <c r="L4" s="317" t="s">
        <v>5</v>
      </c>
      <c r="M4" s="317"/>
      <c r="N4" s="317" t="s">
        <v>7</v>
      </c>
      <c r="O4" s="317"/>
      <c r="P4" s="317" t="s">
        <v>33</v>
      </c>
      <c r="Q4" s="317"/>
      <c r="R4" s="317" t="s">
        <v>34</v>
      </c>
      <c r="S4" s="317"/>
      <c r="T4" s="317" t="s">
        <v>35</v>
      </c>
      <c r="U4" s="317"/>
      <c r="V4" s="314" t="s">
        <v>36</v>
      </c>
      <c r="W4" s="319" t="s">
        <v>37</v>
      </c>
      <c r="X4" s="291"/>
      <c r="Y4" s="294"/>
    </row>
    <row r="5" spans="1:25" ht="18.75" customHeight="1">
      <c r="A5" s="306"/>
      <c r="B5" s="308"/>
      <c r="C5" s="310"/>
      <c r="D5" s="300"/>
      <c r="E5" s="304"/>
      <c r="F5" s="304"/>
      <c r="G5" s="304"/>
      <c r="H5" s="304"/>
      <c r="I5" s="305"/>
      <c r="J5" s="310"/>
      <c r="K5" s="31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5"/>
      <c r="W5" s="319"/>
      <c r="X5" s="291"/>
      <c r="Y5" s="294"/>
    </row>
    <row r="6" spans="1:25" ht="234" customHeight="1">
      <c r="A6" s="306"/>
      <c r="B6" s="308"/>
      <c r="C6" s="310"/>
      <c r="D6" s="301"/>
      <c r="E6" s="24" t="s">
        <v>39</v>
      </c>
      <c r="F6" s="24" t="s">
        <v>40</v>
      </c>
      <c r="G6" s="24" t="s">
        <v>41</v>
      </c>
      <c r="H6" s="24" t="s">
        <v>42</v>
      </c>
      <c r="I6" s="24" t="s">
        <v>43</v>
      </c>
      <c r="J6" s="310"/>
      <c r="K6" s="31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6"/>
      <c r="W6" s="319"/>
      <c r="X6" s="292"/>
      <c r="Y6" s="295"/>
    </row>
    <row r="7" spans="1:25" ht="18.75">
      <c r="A7" s="306"/>
      <c r="B7" s="309"/>
      <c r="C7" s="21" t="s">
        <v>24</v>
      </c>
      <c r="D7" s="21" t="s">
        <v>24</v>
      </c>
      <c r="E7" s="21" t="s">
        <v>24</v>
      </c>
      <c r="F7" s="21" t="s">
        <v>24</v>
      </c>
      <c r="G7" s="21" t="s">
        <v>24</v>
      </c>
      <c r="H7" s="21" t="s">
        <v>24</v>
      </c>
      <c r="I7" s="21" t="s">
        <v>24</v>
      </c>
      <c r="J7" s="21" t="s">
        <v>9</v>
      </c>
      <c r="K7" s="21" t="s">
        <v>24</v>
      </c>
      <c r="L7" s="21" t="s">
        <v>8</v>
      </c>
      <c r="M7" s="21" t="s">
        <v>24</v>
      </c>
      <c r="N7" s="21" t="s">
        <v>8</v>
      </c>
      <c r="O7" s="21" t="s">
        <v>24</v>
      </c>
      <c r="P7" s="21" t="s">
        <v>8</v>
      </c>
      <c r="Q7" s="21" t="s">
        <v>24</v>
      </c>
      <c r="R7" s="21" t="s">
        <v>44</v>
      </c>
      <c r="S7" s="21" t="s">
        <v>24</v>
      </c>
      <c r="T7" s="21" t="s">
        <v>8</v>
      </c>
      <c r="U7" s="21" t="s">
        <v>24</v>
      </c>
      <c r="V7" s="21" t="s">
        <v>24</v>
      </c>
      <c r="W7" s="21" t="s">
        <v>24</v>
      </c>
      <c r="X7" s="34" t="s">
        <v>24</v>
      </c>
      <c r="Y7" s="48" t="s">
        <v>24</v>
      </c>
    </row>
    <row r="8" spans="1:25" ht="15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35">
        <v>23</v>
      </c>
      <c r="Y8" s="49">
        <v>24</v>
      </c>
    </row>
    <row r="9" spans="1:25" ht="35.25" customHeight="1">
      <c r="A9" s="38">
        <v>1</v>
      </c>
      <c r="B9" s="12" t="s">
        <v>72</v>
      </c>
      <c r="C9" s="69">
        <v>257430</v>
      </c>
      <c r="D9" s="23"/>
      <c r="E9" s="29"/>
      <c r="F9" s="29"/>
      <c r="G9" s="29"/>
      <c r="H9" s="23"/>
      <c r="I9" s="23"/>
      <c r="J9" s="23"/>
      <c r="K9" s="23"/>
      <c r="L9" s="30"/>
      <c r="M9" s="32"/>
      <c r="N9" s="30"/>
      <c r="O9" s="29"/>
      <c r="P9" s="45"/>
      <c r="Q9" s="45"/>
      <c r="R9" s="45"/>
      <c r="S9" s="45"/>
      <c r="T9" s="29"/>
      <c r="U9" s="20"/>
      <c r="V9" s="20"/>
      <c r="W9" s="20"/>
      <c r="X9" s="79">
        <v>257430</v>
      </c>
      <c r="Y9" s="50"/>
    </row>
    <row r="10" spans="1:25" ht="36.75" customHeight="1">
      <c r="A10" s="38">
        <f>A9+1</f>
        <v>2</v>
      </c>
      <c r="B10" s="12" t="s">
        <v>73</v>
      </c>
      <c r="C10" s="69">
        <f>Q10+X10</f>
        <v>4171058.1</v>
      </c>
      <c r="D10" s="32"/>
      <c r="E10" s="32"/>
      <c r="F10" s="32"/>
      <c r="G10" s="32"/>
      <c r="H10" s="32"/>
      <c r="I10" s="32"/>
      <c r="J10" s="23"/>
      <c r="K10" s="23"/>
      <c r="L10" s="29"/>
      <c r="M10" s="32"/>
      <c r="N10" s="31"/>
      <c r="O10" s="29"/>
      <c r="P10" s="45">
        <v>2672</v>
      </c>
      <c r="Q10" s="45">
        <v>4171058.1</v>
      </c>
      <c r="R10" s="29"/>
      <c r="S10" s="45"/>
      <c r="U10" s="32"/>
      <c r="V10" s="20"/>
      <c r="W10" s="20"/>
      <c r="X10" s="79"/>
      <c r="Y10" s="50"/>
    </row>
    <row r="11" spans="1:25" ht="41.25" customHeight="1">
      <c r="A11" s="38">
        <f>A10+1</f>
        <v>3</v>
      </c>
      <c r="B11" s="12" t="s">
        <v>77</v>
      </c>
      <c r="C11" s="69">
        <v>424265</v>
      </c>
      <c r="D11" s="32"/>
      <c r="E11" s="32"/>
      <c r="F11" s="32"/>
      <c r="G11" s="32"/>
      <c r="H11" s="32"/>
      <c r="I11" s="32"/>
      <c r="J11" s="23"/>
      <c r="K11" s="23"/>
      <c r="L11" s="29"/>
      <c r="M11" s="32"/>
      <c r="N11" s="31"/>
      <c r="O11" s="29"/>
      <c r="P11" s="29"/>
      <c r="Q11" s="46"/>
      <c r="R11" s="28"/>
      <c r="S11" s="46"/>
      <c r="T11" s="23"/>
      <c r="U11" s="23"/>
      <c r="V11" s="23"/>
      <c r="W11" s="23"/>
      <c r="X11" s="69">
        <v>424265</v>
      </c>
      <c r="Y11" s="50"/>
    </row>
    <row r="12" spans="1:25" ht="39.75" customHeight="1">
      <c r="A12" s="38">
        <f>A11+1</f>
        <v>4</v>
      </c>
      <c r="B12" s="12" t="s">
        <v>75</v>
      </c>
      <c r="C12" s="69">
        <v>216727</v>
      </c>
      <c r="D12" s="23"/>
      <c r="E12" s="23"/>
      <c r="F12" s="23"/>
      <c r="G12" s="23"/>
      <c r="H12" s="23"/>
      <c r="I12" s="23"/>
      <c r="J12" s="23"/>
      <c r="K12" s="23"/>
      <c r="L12" s="51"/>
      <c r="M12" s="25"/>
      <c r="N12" s="23"/>
      <c r="O12" s="23"/>
      <c r="P12" s="23"/>
      <c r="Q12" s="47"/>
      <c r="R12" s="23"/>
      <c r="S12" s="47"/>
      <c r="T12" s="23"/>
      <c r="U12" s="23"/>
      <c r="V12" s="23"/>
      <c r="W12" s="23"/>
      <c r="X12" s="69">
        <v>216727</v>
      </c>
      <c r="Y12" s="50"/>
    </row>
    <row r="13" spans="1:25" ht="41.25" customHeight="1">
      <c r="A13" s="38">
        <f>A12+1</f>
        <v>5</v>
      </c>
      <c r="B13" s="12" t="s">
        <v>76</v>
      </c>
      <c r="C13" s="70">
        <v>418131</v>
      </c>
      <c r="D13" s="23"/>
      <c r="E13" s="23"/>
      <c r="F13" s="23"/>
      <c r="G13" s="23"/>
      <c r="H13" s="23"/>
      <c r="I13" s="23"/>
      <c r="J13" s="23"/>
      <c r="K13" s="23"/>
      <c r="L13" s="51"/>
      <c r="M13" s="26"/>
      <c r="N13" s="23"/>
      <c r="O13" s="23"/>
      <c r="P13" s="23"/>
      <c r="Q13" s="47"/>
      <c r="R13" s="23"/>
      <c r="S13" s="47"/>
      <c r="T13" s="23"/>
      <c r="U13" s="23"/>
      <c r="V13" s="23"/>
      <c r="W13" s="23"/>
      <c r="X13" s="70">
        <v>418131</v>
      </c>
      <c r="Y13" s="50"/>
    </row>
    <row r="14" spans="1:25" ht="30.75" customHeight="1">
      <c r="A14" s="306" t="s">
        <v>0</v>
      </c>
      <c r="B14" s="307" t="s">
        <v>23</v>
      </c>
      <c r="C14" s="310" t="s">
        <v>11</v>
      </c>
      <c r="D14" s="311" t="s">
        <v>32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3"/>
      <c r="X14" s="290" t="s">
        <v>55</v>
      </c>
      <c r="Y14" s="293" t="s">
        <v>56</v>
      </c>
    </row>
    <row r="15" spans="1:25" ht="30.75" customHeight="1">
      <c r="A15" s="306"/>
      <c r="B15" s="308"/>
      <c r="C15" s="310"/>
      <c r="D15" s="299" t="s">
        <v>15</v>
      </c>
      <c r="E15" s="302" t="s">
        <v>38</v>
      </c>
      <c r="F15" s="302"/>
      <c r="G15" s="302"/>
      <c r="H15" s="302"/>
      <c r="I15" s="303"/>
      <c r="J15" s="310" t="s">
        <v>6</v>
      </c>
      <c r="K15" s="310"/>
      <c r="L15" s="317" t="s">
        <v>5</v>
      </c>
      <c r="M15" s="317"/>
      <c r="N15" s="317" t="s">
        <v>7</v>
      </c>
      <c r="O15" s="317"/>
      <c r="P15" s="317" t="s">
        <v>33</v>
      </c>
      <c r="Q15" s="317"/>
      <c r="R15" s="317" t="s">
        <v>34</v>
      </c>
      <c r="S15" s="317"/>
      <c r="T15" s="317" t="s">
        <v>35</v>
      </c>
      <c r="U15" s="317"/>
      <c r="V15" s="314" t="s">
        <v>36</v>
      </c>
      <c r="W15" s="319" t="s">
        <v>37</v>
      </c>
      <c r="X15" s="291"/>
      <c r="Y15" s="294"/>
    </row>
    <row r="16" spans="1:25" ht="30.75" customHeight="1">
      <c r="A16" s="306"/>
      <c r="B16" s="308"/>
      <c r="C16" s="310"/>
      <c r="D16" s="300"/>
      <c r="E16" s="304"/>
      <c r="F16" s="304"/>
      <c r="G16" s="304"/>
      <c r="H16" s="304"/>
      <c r="I16" s="305"/>
      <c r="J16" s="310"/>
      <c r="K16" s="310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5"/>
      <c r="W16" s="319"/>
      <c r="X16" s="291"/>
      <c r="Y16" s="294"/>
    </row>
    <row r="17" spans="1:25" ht="126.75" customHeight="1">
      <c r="A17" s="306"/>
      <c r="B17" s="308"/>
      <c r="C17" s="310"/>
      <c r="D17" s="301"/>
      <c r="E17" s="24" t="s">
        <v>39</v>
      </c>
      <c r="F17" s="24" t="s">
        <v>40</v>
      </c>
      <c r="G17" s="24" t="s">
        <v>41</v>
      </c>
      <c r="H17" s="24" t="s">
        <v>42</v>
      </c>
      <c r="I17" s="24" t="s">
        <v>43</v>
      </c>
      <c r="J17" s="310"/>
      <c r="K17" s="310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6"/>
      <c r="W17" s="319"/>
      <c r="X17" s="292"/>
      <c r="Y17" s="295"/>
    </row>
    <row r="18" spans="1:25" ht="30.75" customHeight="1">
      <c r="A18" s="306"/>
      <c r="B18" s="309"/>
      <c r="C18" s="21" t="s">
        <v>24</v>
      </c>
      <c r="D18" s="21" t="s">
        <v>24</v>
      </c>
      <c r="E18" s="21" t="s">
        <v>24</v>
      </c>
      <c r="F18" s="21" t="s">
        <v>24</v>
      </c>
      <c r="G18" s="21" t="s">
        <v>24</v>
      </c>
      <c r="H18" s="21" t="s">
        <v>24</v>
      </c>
      <c r="I18" s="21" t="s">
        <v>24</v>
      </c>
      <c r="J18" s="21" t="s">
        <v>9</v>
      </c>
      <c r="K18" s="21" t="s">
        <v>24</v>
      </c>
      <c r="L18" s="21" t="s">
        <v>8</v>
      </c>
      <c r="M18" s="21" t="s">
        <v>24</v>
      </c>
      <c r="N18" s="21" t="s">
        <v>8</v>
      </c>
      <c r="O18" s="21" t="s">
        <v>24</v>
      </c>
      <c r="P18" s="21" t="s">
        <v>8</v>
      </c>
      <c r="Q18" s="21" t="s">
        <v>24</v>
      </c>
      <c r="R18" s="21" t="s">
        <v>44</v>
      </c>
      <c r="S18" s="21" t="s">
        <v>24</v>
      </c>
      <c r="T18" s="21" t="s">
        <v>8</v>
      </c>
      <c r="U18" s="21" t="s">
        <v>24</v>
      </c>
      <c r="V18" s="21" t="s">
        <v>24</v>
      </c>
      <c r="W18" s="21" t="s">
        <v>24</v>
      </c>
      <c r="X18" s="34" t="s">
        <v>24</v>
      </c>
      <c r="Y18" s="48" t="s">
        <v>24</v>
      </c>
    </row>
    <row r="19" spans="1:25" ht="35.25" customHeight="1">
      <c r="A19" s="38">
        <f>A13+1</f>
        <v>6</v>
      </c>
      <c r="B19" s="37" t="s">
        <v>74</v>
      </c>
      <c r="C19" s="70">
        <v>633435</v>
      </c>
      <c r="D19" s="23"/>
      <c r="E19" s="23"/>
      <c r="F19" s="23"/>
      <c r="G19" s="23"/>
      <c r="H19" s="23"/>
      <c r="I19" s="23"/>
      <c r="J19" s="23"/>
      <c r="K19" s="23"/>
      <c r="L19" s="29"/>
      <c r="M19" s="32"/>
      <c r="N19" s="31"/>
      <c r="O19" s="29"/>
      <c r="P19" s="29"/>
      <c r="Q19" s="47"/>
      <c r="R19" s="23"/>
      <c r="S19" s="47"/>
      <c r="T19" s="23"/>
      <c r="U19" s="23"/>
      <c r="V19" s="23"/>
      <c r="W19" s="23"/>
      <c r="X19" s="70">
        <v>633435</v>
      </c>
      <c r="Y19" s="50"/>
    </row>
    <row r="20" spans="1:25" ht="25.5">
      <c r="A20" s="38">
        <f aca="true" t="shared" si="0" ref="A20:A28">A19+1</f>
        <v>7</v>
      </c>
      <c r="B20" s="37" t="s">
        <v>60</v>
      </c>
      <c r="C20" s="70">
        <v>1372450</v>
      </c>
      <c r="D20" s="69">
        <f>E20+F20+G20+H20+I20</f>
        <v>1372449.7</v>
      </c>
      <c r="E20" s="69">
        <v>1372449.7</v>
      </c>
      <c r="F20" s="23"/>
      <c r="G20" s="23"/>
      <c r="H20" s="23"/>
      <c r="I20" s="23"/>
      <c r="J20" s="52"/>
      <c r="K20" s="39"/>
      <c r="L20" s="23"/>
      <c r="M20" s="23"/>
      <c r="N20" s="23"/>
      <c r="O20" s="23"/>
      <c r="P20" s="27"/>
      <c r="Q20" s="39"/>
      <c r="R20" s="23"/>
      <c r="S20" s="47"/>
      <c r="T20" s="23"/>
      <c r="U20" s="23"/>
      <c r="V20" s="23"/>
      <c r="W20" s="23"/>
      <c r="X20" s="79"/>
      <c r="Y20" s="50"/>
    </row>
    <row r="21" spans="1:25" ht="36.75" customHeight="1">
      <c r="A21" s="38">
        <f t="shared" si="0"/>
        <v>8</v>
      </c>
      <c r="B21" s="37" t="s">
        <v>61</v>
      </c>
      <c r="C21" s="69">
        <v>1485569.22</v>
      </c>
      <c r="D21" s="69">
        <f>E21+F21+G21+H21+I21</f>
        <v>1485569.22</v>
      </c>
      <c r="E21" s="69">
        <v>1485569.22</v>
      </c>
      <c r="F21" s="53"/>
      <c r="G21" s="53"/>
      <c r="H21" s="53"/>
      <c r="I21" s="53"/>
      <c r="J21" s="53"/>
      <c r="K21" s="54"/>
      <c r="L21" s="53"/>
      <c r="M21" s="53"/>
      <c r="N21" s="53"/>
      <c r="O21" s="53"/>
      <c r="P21" s="62"/>
      <c r="Q21" s="60"/>
      <c r="R21" s="53"/>
      <c r="S21" s="50"/>
      <c r="T21" s="53"/>
      <c r="U21" s="53"/>
      <c r="V21" s="53"/>
      <c r="W21" s="53"/>
      <c r="X21" s="79"/>
      <c r="Y21" s="50"/>
    </row>
    <row r="22" spans="1:25" ht="31.5" customHeight="1">
      <c r="A22" s="38">
        <f t="shared" si="0"/>
        <v>9</v>
      </c>
      <c r="B22" s="37" t="s">
        <v>48</v>
      </c>
      <c r="C22" s="70">
        <f>X22</f>
        <v>1136078.95</v>
      </c>
      <c r="D22" s="53"/>
      <c r="E22" s="53"/>
      <c r="F22" s="53"/>
      <c r="G22" s="53"/>
      <c r="H22" s="53"/>
      <c r="I22" s="53"/>
      <c r="J22" s="83"/>
      <c r="K22" s="93"/>
      <c r="L22" s="55"/>
      <c r="M22" s="55"/>
      <c r="N22" s="55"/>
      <c r="O22" s="55"/>
      <c r="P22" s="56"/>
      <c r="Q22" s="39"/>
      <c r="R22" s="53"/>
      <c r="S22" s="50"/>
      <c r="T22" s="53"/>
      <c r="U22" s="53"/>
      <c r="V22" s="53"/>
      <c r="W22" s="53"/>
      <c r="X22" s="79">
        <v>1136078.95</v>
      </c>
      <c r="Y22" s="50"/>
    </row>
    <row r="23" spans="1:25" ht="27" customHeight="1">
      <c r="A23" s="38">
        <f t="shared" si="0"/>
        <v>10</v>
      </c>
      <c r="B23" s="63" t="s">
        <v>49</v>
      </c>
      <c r="C23" s="71">
        <f>X23</f>
        <v>1136078.95</v>
      </c>
      <c r="D23" s="23"/>
      <c r="E23" s="23"/>
      <c r="F23" s="23"/>
      <c r="G23" s="23"/>
      <c r="H23" s="23"/>
      <c r="I23" s="23"/>
      <c r="J23" s="83"/>
      <c r="K23" s="93"/>
      <c r="L23" s="58"/>
      <c r="M23" s="59"/>
      <c r="N23" s="58"/>
      <c r="O23" s="58"/>
      <c r="P23" s="61"/>
      <c r="Q23" s="60"/>
      <c r="R23" s="23"/>
      <c r="S23" s="47"/>
      <c r="T23" s="23"/>
      <c r="U23" s="23"/>
      <c r="V23" s="23"/>
      <c r="W23" s="23"/>
      <c r="X23" s="79">
        <v>1136078.95</v>
      </c>
      <c r="Y23" s="50"/>
    </row>
    <row r="24" spans="1:25" ht="46.5" customHeight="1">
      <c r="A24" s="38">
        <f t="shared" si="0"/>
        <v>11</v>
      </c>
      <c r="B24" s="36" t="s">
        <v>52</v>
      </c>
      <c r="C24" s="72">
        <f>M24+X24</f>
        <v>1999591.88</v>
      </c>
      <c r="D24" s="53"/>
      <c r="E24" s="53"/>
      <c r="F24" s="53"/>
      <c r="G24" s="53"/>
      <c r="H24" s="53"/>
      <c r="I24" s="53"/>
      <c r="J24" s="53"/>
      <c r="K24" s="54"/>
      <c r="L24" s="50">
        <v>1080</v>
      </c>
      <c r="M24" s="79">
        <v>1705118.88</v>
      </c>
      <c r="N24" s="55"/>
      <c r="O24" s="55"/>
      <c r="P24" s="56"/>
      <c r="Q24" s="39"/>
      <c r="R24" s="53"/>
      <c r="S24" s="50"/>
      <c r="T24" s="53"/>
      <c r="U24" s="53"/>
      <c r="V24" s="53"/>
      <c r="W24" s="53"/>
      <c r="X24" s="79">
        <v>294473</v>
      </c>
      <c r="Y24" s="50"/>
    </row>
    <row r="25" spans="1:25" ht="46.5" customHeight="1">
      <c r="A25" s="38">
        <f t="shared" si="0"/>
        <v>12</v>
      </c>
      <c r="B25" s="36" t="s">
        <v>62</v>
      </c>
      <c r="C25" s="69">
        <v>1173648</v>
      </c>
      <c r="D25" s="53"/>
      <c r="E25" s="53"/>
      <c r="F25" s="53"/>
      <c r="G25" s="53"/>
      <c r="H25" s="53"/>
      <c r="I25" s="53"/>
      <c r="J25" s="53"/>
      <c r="K25" s="54"/>
      <c r="L25" s="53"/>
      <c r="M25" s="53"/>
      <c r="N25" s="53"/>
      <c r="O25" s="53"/>
      <c r="P25" s="62"/>
      <c r="Q25" s="60"/>
      <c r="R25" s="53"/>
      <c r="S25" s="50"/>
      <c r="T25" s="53"/>
      <c r="U25" s="53"/>
      <c r="V25" s="53"/>
      <c r="W25" s="53"/>
      <c r="X25" s="79">
        <v>1173648</v>
      </c>
      <c r="Y25" s="50"/>
    </row>
    <row r="26" spans="1:25" ht="53.25" customHeight="1">
      <c r="A26" s="38">
        <f t="shared" si="0"/>
        <v>13</v>
      </c>
      <c r="B26" s="12" t="s">
        <v>93</v>
      </c>
      <c r="C26" s="69">
        <v>971445</v>
      </c>
      <c r="D26" s="53"/>
      <c r="E26" s="53"/>
      <c r="F26" s="53"/>
      <c r="G26" s="53"/>
      <c r="H26" s="53"/>
      <c r="I26" s="53"/>
      <c r="J26" s="53"/>
      <c r="K26" s="54"/>
      <c r="L26" s="53"/>
      <c r="M26" s="53"/>
      <c r="N26" s="53"/>
      <c r="O26" s="53"/>
      <c r="P26" s="62"/>
      <c r="Q26" s="60"/>
      <c r="R26" s="53"/>
      <c r="S26" s="50"/>
      <c r="T26" s="53"/>
      <c r="U26" s="53"/>
      <c r="V26" s="53"/>
      <c r="W26" s="53"/>
      <c r="X26" s="79">
        <v>971445</v>
      </c>
      <c r="Y26" s="50"/>
    </row>
    <row r="27" spans="1:25" ht="53.25" customHeight="1">
      <c r="A27" s="38">
        <f t="shared" si="0"/>
        <v>14</v>
      </c>
      <c r="B27" s="12" t="s">
        <v>94</v>
      </c>
      <c r="C27" s="69">
        <v>946526</v>
      </c>
      <c r="D27" s="53"/>
      <c r="E27" s="53"/>
      <c r="F27" s="53"/>
      <c r="G27" s="53"/>
      <c r="H27" s="53"/>
      <c r="I27" s="53"/>
      <c r="J27" s="53"/>
      <c r="K27" s="54"/>
      <c r="L27" s="53"/>
      <c r="M27" s="53"/>
      <c r="N27" s="53"/>
      <c r="O27" s="53"/>
      <c r="P27" s="62"/>
      <c r="Q27" s="60"/>
      <c r="R27" s="53"/>
      <c r="S27" s="50"/>
      <c r="T27" s="53"/>
      <c r="U27" s="53"/>
      <c r="V27" s="53"/>
      <c r="W27" s="53"/>
      <c r="X27" s="79">
        <v>946526</v>
      </c>
      <c r="Y27" s="50"/>
    </row>
    <row r="28" spans="1:25" ht="46.5" customHeight="1">
      <c r="A28" s="38">
        <f t="shared" si="0"/>
        <v>15</v>
      </c>
      <c r="B28" s="12" t="s">
        <v>95</v>
      </c>
      <c r="C28" s="69">
        <f>D28+W28</f>
        <v>3114318</v>
      </c>
      <c r="D28" s="80">
        <f>E28+H28</f>
        <v>2765949</v>
      </c>
      <c r="E28" s="79">
        <v>1948878</v>
      </c>
      <c r="F28" s="79"/>
      <c r="G28" s="79"/>
      <c r="H28" s="79">
        <v>817071</v>
      </c>
      <c r="I28" s="53"/>
      <c r="J28" s="53"/>
      <c r="K28" s="54"/>
      <c r="L28" s="53"/>
      <c r="M28" s="79"/>
      <c r="N28" s="53"/>
      <c r="O28" s="53"/>
      <c r="P28" s="62"/>
      <c r="Q28" s="60"/>
      <c r="R28" s="53"/>
      <c r="S28" s="50"/>
      <c r="T28" s="53"/>
      <c r="U28" s="53"/>
      <c r="W28" s="79">
        <v>348369</v>
      </c>
      <c r="X28" s="50"/>
      <c r="Y28" s="50"/>
    </row>
    <row r="29" spans="1:25" ht="47.25" customHeight="1">
      <c r="A29" s="306" t="s">
        <v>0</v>
      </c>
      <c r="B29" s="307" t="s">
        <v>23</v>
      </c>
      <c r="C29" s="310" t="s">
        <v>11</v>
      </c>
      <c r="D29" s="311" t="s">
        <v>32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290" t="s">
        <v>55</v>
      </c>
      <c r="Y29" s="293" t="s">
        <v>56</v>
      </c>
    </row>
    <row r="30" spans="1:25" ht="47.25" customHeight="1">
      <c r="A30" s="306"/>
      <c r="B30" s="308"/>
      <c r="C30" s="310"/>
      <c r="D30" s="299" t="s">
        <v>15</v>
      </c>
      <c r="E30" s="302" t="s">
        <v>38</v>
      </c>
      <c r="F30" s="302"/>
      <c r="G30" s="302"/>
      <c r="H30" s="302"/>
      <c r="I30" s="303"/>
      <c r="J30" s="310" t="s">
        <v>6</v>
      </c>
      <c r="K30" s="310"/>
      <c r="L30" s="317" t="s">
        <v>5</v>
      </c>
      <c r="M30" s="317"/>
      <c r="N30" s="317" t="s">
        <v>7</v>
      </c>
      <c r="O30" s="317"/>
      <c r="P30" s="317" t="s">
        <v>33</v>
      </c>
      <c r="Q30" s="317"/>
      <c r="R30" s="317" t="s">
        <v>34</v>
      </c>
      <c r="S30" s="317"/>
      <c r="T30" s="317" t="s">
        <v>35</v>
      </c>
      <c r="U30" s="317"/>
      <c r="V30" s="314" t="s">
        <v>36</v>
      </c>
      <c r="W30" s="319" t="s">
        <v>37</v>
      </c>
      <c r="X30" s="291"/>
      <c r="Y30" s="294"/>
    </row>
    <row r="31" spans="1:25" ht="47.25" customHeight="1">
      <c r="A31" s="306"/>
      <c r="B31" s="308"/>
      <c r="C31" s="310"/>
      <c r="D31" s="300"/>
      <c r="E31" s="304"/>
      <c r="F31" s="304"/>
      <c r="G31" s="304"/>
      <c r="H31" s="304"/>
      <c r="I31" s="305"/>
      <c r="J31" s="310"/>
      <c r="K31" s="310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5"/>
      <c r="W31" s="319"/>
      <c r="X31" s="291"/>
      <c r="Y31" s="294"/>
    </row>
    <row r="32" spans="1:25" ht="237.75" customHeight="1">
      <c r="A32" s="306"/>
      <c r="B32" s="308"/>
      <c r="C32" s="310"/>
      <c r="D32" s="301"/>
      <c r="E32" s="24" t="s">
        <v>39</v>
      </c>
      <c r="F32" s="24" t="s">
        <v>40</v>
      </c>
      <c r="G32" s="24" t="s">
        <v>41</v>
      </c>
      <c r="H32" s="24" t="s">
        <v>42</v>
      </c>
      <c r="I32" s="24" t="s">
        <v>43</v>
      </c>
      <c r="J32" s="310"/>
      <c r="K32" s="310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6"/>
      <c r="W32" s="319"/>
      <c r="X32" s="292"/>
      <c r="Y32" s="295"/>
    </row>
    <row r="33" spans="1:25" ht="25.5" customHeight="1">
      <c r="A33" s="306"/>
      <c r="B33" s="309"/>
      <c r="C33" s="21" t="s">
        <v>24</v>
      </c>
      <c r="D33" s="21" t="s">
        <v>24</v>
      </c>
      <c r="E33" s="21" t="s">
        <v>24</v>
      </c>
      <c r="F33" s="21" t="s">
        <v>24</v>
      </c>
      <c r="G33" s="21" t="s">
        <v>24</v>
      </c>
      <c r="H33" s="21" t="s">
        <v>24</v>
      </c>
      <c r="I33" s="21" t="s">
        <v>24</v>
      </c>
      <c r="J33" s="21" t="s">
        <v>9</v>
      </c>
      <c r="K33" s="21" t="s">
        <v>24</v>
      </c>
      <c r="L33" s="21" t="s">
        <v>8</v>
      </c>
      <c r="M33" s="21" t="s">
        <v>24</v>
      </c>
      <c r="N33" s="21" t="s">
        <v>8</v>
      </c>
      <c r="O33" s="21" t="s">
        <v>24</v>
      </c>
      <c r="P33" s="21" t="s">
        <v>8</v>
      </c>
      <c r="Q33" s="21" t="s">
        <v>24</v>
      </c>
      <c r="R33" s="21" t="s">
        <v>44</v>
      </c>
      <c r="S33" s="21" t="s">
        <v>24</v>
      </c>
      <c r="T33" s="21" t="s">
        <v>8</v>
      </c>
      <c r="U33" s="21" t="s">
        <v>24</v>
      </c>
      <c r="V33" s="21" t="s">
        <v>24</v>
      </c>
      <c r="W33" s="21" t="s">
        <v>24</v>
      </c>
      <c r="X33" s="34" t="s">
        <v>24</v>
      </c>
      <c r="Y33" s="48" t="s">
        <v>24</v>
      </c>
    </row>
    <row r="34" spans="1:25" ht="43.5" customHeight="1">
      <c r="A34" s="38">
        <v>16</v>
      </c>
      <c r="B34" s="12" t="s">
        <v>96</v>
      </c>
      <c r="C34" s="69">
        <v>2080048.85</v>
      </c>
      <c r="D34" s="53"/>
      <c r="E34" s="53"/>
      <c r="F34" s="53"/>
      <c r="G34" s="53"/>
      <c r="H34" s="53"/>
      <c r="I34" s="53"/>
      <c r="J34" s="53"/>
      <c r="K34" s="54"/>
      <c r="L34" s="53"/>
      <c r="M34" s="53"/>
      <c r="N34" s="53"/>
      <c r="O34" s="53"/>
      <c r="P34" s="81">
        <v>1251</v>
      </c>
      <c r="Q34" s="69">
        <v>2080048.85</v>
      </c>
      <c r="R34" s="53"/>
      <c r="S34" s="50"/>
      <c r="T34" s="53"/>
      <c r="U34" s="53"/>
      <c r="V34" s="53"/>
      <c r="W34" s="53"/>
      <c r="X34" s="50"/>
      <c r="Y34" s="50"/>
    </row>
    <row r="35" spans="1:25" ht="41.25" customHeight="1">
      <c r="A35" s="38">
        <f>A34+1</f>
        <v>17</v>
      </c>
      <c r="B35" s="36" t="s">
        <v>45</v>
      </c>
      <c r="C35" s="72">
        <f>M35+X35</f>
        <v>2891904.74</v>
      </c>
      <c r="D35" s="53"/>
      <c r="E35" s="53"/>
      <c r="F35" s="53"/>
      <c r="G35" s="53"/>
      <c r="H35" s="53"/>
      <c r="I35" s="53"/>
      <c r="J35" s="53"/>
      <c r="K35" s="54"/>
      <c r="L35" s="53">
        <v>1100</v>
      </c>
      <c r="M35" s="79">
        <v>2573629.74</v>
      </c>
      <c r="N35" s="53"/>
      <c r="O35" s="53"/>
      <c r="P35" s="62"/>
      <c r="Q35" s="26"/>
      <c r="R35" s="53"/>
      <c r="S35" s="50"/>
      <c r="T35" s="53"/>
      <c r="U35" s="53"/>
      <c r="V35" s="53"/>
      <c r="W35" s="53"/>
      <c r="X35" s="79">
        <v>318275</v>
      </c>
      <c r="Y35" s="50"/>
    </row>
    <row r="36" spans="1:25" ht="33" customHeight="1">
      <c r="A36" s="38">
        <f>A35+1</f>
        <v>18</v>
      </c>
      <c r="B36" s="36" t="s">
        <v>50</v>
      </c>
      <c r="C36" s="72">
        <f>M36+Q36+X36</f>
        <v>3566129.18</v>
      </c>
      <c r="D36" s="53"/>
      <c r="E36" s="53"/>
      <c r="F36" s="53"/>
      <c r="G36" s="53"/>
      <c r="H36" s="53"/>
      <c r="I36" s="53"/>
      <c r="J36" s="53"/>
      <c r="K36" s="54"/>
      <c r="L36" s="53">
        <v>590</v>
      </c>
      <c r="M36" s="79">
        <v>2733932.29</v>
      </c>
      <c r="N36" s="53"/>
      <c r="O36" s="53"/>
      <c r="P36" s="81">
        <v>721</v>
      </c>
      <c r="Q36" s="69">
        <v>832196.89</v>
      </c>
      <c r="R36" s="53"/>
      <c r="S36" s="50"/>
      <c r="T36" s="53"/>
      <c r="U36" s="53"/>
      <c r="V36" s="53"/>
      <c r="W36" s="53"/>
      <c r="X36" s="79"/>
      <c r="Y36" s="50"/>
    </row>
    <row r="37" spans="1:25" ht="24" customHeight="1">
      <c r="A37" s="275" t="s">
        <v>65</v>
      </c>
      <c r="B37" s="276"/>
      <c r="C37" s="73">
        <f>C36+C35+C34+C28+C27+C26+C25+C24+C23+C22+C21+C20+C19+C13+C12+C11+C10+C9</f>
        <v>27994834.869999997</v>
      </c>
      <c r="D37" s="73">
        <f>D9+D10+D11+D12+D13+D19+D20+D21+D22+D23+D24+D25+D26+D27+D28+D34+D35+D36</f>
        <v>5623967.92</v>
      </c>
      <c r="E37" s="73">
        <f>E9+E10+E11+E12+E13+E19+E20+E21+E22+E23+E24+E25+E26+E27+E28+E34+E35+E36</f>
        <v>4806896.92</v>
      </c>
      <c r="F37" s="73">
        <f>F9+F10+F11+F12+F13+F19+F20+F21+F22+F23+F24+F25+F26+F27+F28+F34+F35+F36</f>
        <v>0</v>
      </c>
      <c r="G37" s="73">
        <f aca="true" t="shared" si="1" ref="G37:X37">G9+G10+G11+G12+G13+G19+G20+G21+G22+G23+G24+G25+G26+G27+G28+G34+G35+G36</f>
        <v>0</v>
      </c>
      <c r="H37" s="73">
        <f t="shared" si="1"/>
        <v>817071</v>
      </c>
      <c r="I37" s="73">
        <f t="shared" si="1"/>
        <v>0</v>
      </c>
      <c r="J37" s="73">
        <f t="shared" si="1"/>
        <v>0</v>
      </c>
      <c r="K37" s="73">
        <f t="shared" si="1"/>
        <v>0</v>
      </c>
      <c r="L37" s="73">
        <f t="shared" si="1"/>
        <v>2770</v>
      </c>
      <c r="M37" s="73">
        <f t="shared" si="1"/>
        <v>7012680.91</v>
      </c>
      <c r="N37" s="73">
        <f t="shared" si="1"/>
        <v>0</v>
      </c>
      <c r="O37" s="73">
        <f t="shared" si="1"/>
        <v>0</v>
      </c>
      <c r="P37" s="73">
        <f t="shared" si="1"/>
        <v>4644</v>
      </c>
      <c r="Q37" s="73">
        <f t="shared" si="1"/>
        <v>7083303.84</v>
      </c>
      <c r="R37" s="73">
        <f t="shared" si="1"/>
        <v>0</v>
      </c>
      <c r="S37" s="73">
        <f t="shared" si="1"/>
        <v>0</v>
      </c>
      <c r="T37" s="73">
        <f t="shared" si="1"/>
        <v>0</v>
      </c>
      <c r="U37" s="73">
        <f t="shared" si="1"/>
        <v>0</v>
      </c>
      <c r="V37" s="73">
        <f t="shared" si="1"/>
        <v>0</v>
      </c>
      <c r="W37" s="73">
        <f t="shared" si="1"/>
        <v>348369</v>
      </c>
      <c r="X37" s="73">
        <f t="shared" si="1"/>
        <v>7926512.9</v>
      </c>
      <c r="Y37" s="50"/>
    </row>
    <row r="38" spans="1:25" ht="31.5" customHeight="1">
      <c r="A38" s="318" t="s">
        <v>67</v>
      </c>
      <c r="B38" s="318"/>
      <c r="C38" s="73">
        <f>D38+K38+M38+Q38+W38</f>
        <v>429462.08373799996</v>
      </c>
      <c r="D38" s="73">
        <f>D37*0.0214</f>
        <v>120352.91348799999</v>
      </c>
      <c r="E38" s="73">
        <f>E37*0.0214</f>
        <v>102867.594088</v>
      </c>
      <c r="F38" s="73"/>
      <c r="G38" s="73"/>
      <c r="H38" s="73">
        <f>H37*0.0214</f>
        <v>17485.3194</v>
      </c>
      <c r="I38" s="73"/>
      <c r="J38" s="73"/>
      <c r="K38" s="73">
        <f>K37*0.0214</f>
        <v>0</v>
      </c>
      <c r="L38" s="73"/>
      <c r="M38" s="73">
        <f>M37*0.0214</f>
        <v>150071.37147399999</v>
      </c>
      <c r="N38" s="73"/>
      <c r="O38" s="73"/>
      <c r="P38" s="73"/>
      <c r="Q38" s="73">
        <f>Q37*0.0214</f>
        <v>151582.702176</v>
      </c>
      <c r="R38" s="74"/>
      <c r="S38" s="74"/>
      <c r="T38" s="75"/>
      <c r="U38" s="76"/>
      <c r="V38" s="73"/>
      <c r="W38" s="73">
        <f>W37*0.0214</f>
        <v>7455.0966</v>
      </c>
      <c r="X38" s="75"/>
      <c r="Y38" s="75"/>
    </row>
    <row r="39" spans="1:25" ht="40.5" customHeight="1">
      <c r="A39" s="296" t="s">
        <v>66</v>
      </c>
      <c r="B39" s="296"/>
      <c r="C39" s="78">
        <f>C37+C38</f>
        <v>28424296.953737997</v>
      </c>
      <c r="D39" s="78">
        <f>D37+D38</f>
        <v>5744320.833488</v>
      </c>
      <c r="E39" s="78">
        <f>E37+E38</f>
        <v>4909764.514088</v>
      </c>
      <c r="F39" s="75"/>
      <c r="G39" s="75"/>
      <c r="H39" s="78">
        <f>H37+H38</f>
        <v>834556.3194</v>
      </c>
      <c r="I39" s="75"/>
      <c r="J39" s="75"/>
      <c r="K39" s="75"/>
      <c r="L39" s="75"/>
      <c r="M39" s="78">
        <f>M37+M38</f>
        <v>7162752.281474</v>
      </c>
      <c r="N39" s="75"/>
      <c r="O39" s="75"/>
      <c r="P39" s="75"/>
      <c r="Q39" s="75"/>
      <c r="R39" s="75"/>
      <c r="S39" s="75"/>
      <c r="T39" s="75"/>
      <c r="U39" s="75"/>
      <c r="V39" s="75"/>
      <c r="W39" s="78">
        <f>W37+W38</f>
        <v>355824.0966</v>
      </c>
      <c r="X39" s="75"/>
      <c r="Y39" s="75"/>
    </row>
    <row r="40" spans="3:25" ht="12.7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ht="12.75">
      <c r="C41" s="90"/>
    </row>
  </sheetData>
  <sheetProtection/>
  <mergeCells count="53">
    <mergeCell ref="W30:W32"/>
    <mergeCell ref="L30:M32"/>
    <mergeCell ref="N30:O32"/>
    <mergeCell ref="P30:Q32"/>
    <mergeCell ref="R30:S32"/>
    <mergeCell ref="T30:U32"/>
    <mergeCell ref="V30:V32"/>
    <mergeCell ref="T15:U17"/>
    <mergeCell ref="V15:V17"/>
    <mergeCell ref="W15:W17"/>
    <mergeCell ref="A29:A33"/>
    <mergeCell ref="B29:B33"/>
    <mergeCell ref="C29:C32"/>
    <mergeCell ref="D29:W29"/>
    <mergeCell ref="D30:D32"/>
    <mergeCell ref="E30:I31"/>
    <mergeCell ref="J30:K32"/>
    <mergeCell ref="B14:B18"/>
    <mergeCell ref="C14:C17"/>
    <mergeCell ref="D14:W14"/>
    <mergeCell ref="D15:D17"/>
    <mergeCell ref="E15:I16"/>
    <mergeCell ref="J15:K17"/>
    <mergeCell ref="L15:M17"/>
    <mergeCell ref="N15:O17"/>
    <mergeCell ref="P15:Q17"/>
    <mergeCell ref="R15:S17"/>
    <mergeCell ref="P4:Q6"/>
    <mergeCell ref="R4:S6"/>
    <mergeCell ref="A38:B38"/>
    <mergeCell ref="A37:B37"/>
    <mergeCell ref="T4:U6"/>
    <mergeCell ref="W4:W6"/>
    <mergeCell ref="N4:O6"/>
    <mergeCell ref="J4:K6"/>
    <mergeCell ref="L4:M6"/>
    <mergeCell ref="A14:A18"/>
    <mergeCell ref="A39:B39"/>
    <mergeCell ref="A2:Y2"/>
    <mergeCell ref="T1:Y1"/>
    <mergeCell ref="D4:D6"/>
    <mergeCell ref="E4:I5"/>
    <mergeCell ref="A3:A7"/>
    <mergeCell ref="B3:B7"/>
    <mergeCell ref="C3:C6"/>
    <mergeCell ref="D3:W3"/>
    <mergeCell ref="V4:V6"/>
    <mergeCell ref="X29:X32"/>
    <mergeCell ref="Y29:Y32"/>
    <mergeCell ref="X14:X17"/>
    <mergeCell ref="Y14:Y17"/>
    <mergeCell ref="X3:X6"/>
    <mergeCell ref="Y3:Y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9" r:id="rId1"/>
  <rowBreaks count="1" manualBreakCount="1">
    <brk id="2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="70" zoomScaleSheetLayoutView="70" zoomScalePageLayoutView="0" workbookViewId="0" topLeftCell="A1">
      <selection activeCell="R1" sqref="R1:U5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6.140625" style="0" customWidth="1"/>
    <col min="4" max="4" width="5.28125" style="0" customWidth="1"/>
    <col min="5" max="5" width="7.8515625" style="0" customWidth="1"/>
    <col min="6" max="6" width="3.28125" style="0" customWidth="1"/>
    <col min="7" max="7" width="3.57421875" style="0" customWidth="1"/>
    <col min="8" max="8" width="3.7109375" style="0" customWidth="1"/>
    <col min="12" max="12" width="6.00390625" style="0" customWidth="1"/>
    <col min="13" max="13" width="13.7109375" style="0" customWidth="1"/>
    <col min="14" max="14" width="12.57421875" style="0" customWidth="1"/>
    <col min="15" max="15" width="13.140625" style="0" customWidth="1"/>
    <col min="16" max="16" width="10.7109375" style="0" customWidth="1"/>
    <col min="17" max="17" width="11.7109375" style="0" customWidth="1"/>
    <col min="18" max="18" width="12.140625" style="0" customWidth="1"/>
    <col min="19" max="19" width="12.7109375" style="0" customWidth="1"/>
    <col min="20" max="20" width="10.7109375" style="0" customWidth="1"/>
    <col min="21" max="21" width="6.140625" style="0" customWidth="1"/>
  </cols>
  <sheetData>
    <row r="1" spans="1:21" ht="15">
      <c r="A1" s="94"/>
      <c r="B1" s="94"/>
      <c r="C1" s="95"/>
      <c r="D1" s="96"/>
      <c r="E1" s="96"/>
      <c r="F1" s="96"/>
      <c r="G1" s="96"/>
      <c r="H1" s="96"/>
      <c r="I1" s="97"/>
      <c r="J1" s="97"/>
      <c r="K1" s="97"/>
      <c r="L1" s="97"/>
      <c r="M1" s="97"/>
      <c r="N1" s="97"/>
      <c r="O1" s="98"/>
      <c r="P1" s="97"/>
      <c r="Q1" s="98"/>
      <c r="R1" s="355" t="s">
        <v>176</v>
      </c>
      <c r="S1" s="355"/>
      <c r="T1" s="355"/>
      <c r="U1" s="355"/>
    </row>
    <row r="2" spans="1:21" ht="15" customHeight="1">
      <c r="A2" s="94"/>
      <c r="B2" s="94"/>
      <c r="C2" s="95"/>
      <c r="D2" s="96"/>
      <c r="E2" s="96"/>
      <c r="F2" s="96"/>
      <c r="G2" s="96"/>
      <c r="H2" s="96"/>
      <c r="I2" s="97"/>
      <c r="J2" s="97"/>
      <c r="K2" s="97"/>
      <c r="L2" s="97"/>
      <c r="M2" s="97"/>
      <c r="N2" s="97"/>
      <c r="O2" s="98"/>
      <c r="Q2" s="407"/>
      <c r="R2" s="355"/>
      <c r="S2" s="355"/>
      <c r="T2" s="355"/>
      <c r="U2" s="355"/>
    </row>
    <row r="3" spans="1:21" ht="15" customHeight="1">
      <c r="A3" s="94"/>
      <c r="B3" s="94"/>
      <c r="C3" s="95"/>
      <c r="D3" s="96"/>
      <c r="E3" s="96"/>
      <c r="F3" s="96"/>
      <c r="G3" s="96"/>
      <c r="H3" s="96"/>
      <c r="I3" s="97"/>
      <c r="J3" s="97"/>
      <c r="K3" s="97"/>
      <c r="L3" s="97"/>
      <c r="M3" s="97"/>
      <c r="N3" s="97"/>
      <c r="O3" s="98"/>
      <c r="P3" s="407"/>
      <c r="Q3" s="407"/>
      <c r="R3" s="355"/>
      <c r="S3" s="355"/>
      <c r="T3" s="355"/>
      <c r="U3" s="355"/>
    </row>
    <row r="4" spans="1:21" ht="51.75" customHeight="1">
      <c r="A4" s="94"/>
      <c r="B4" s="94"/>
      <c r="C4" s="95"/>
      <c r="D4" s="96"/>
      <c r="E4" s="96"/>
      <c r="F4" s="96"/>
      <c r="G4" s="96"/>
      <c r="H4" s="96"/>
      <c r="I4" s="97"/>
      <c r="J4" s="97"/>
      <c r="K4" s="97"/>
      <c r="L4" s="97"/>
      <c r="M4" s="97"/>
      <c r="N4" s="97"/>
      <c r="O4" s="98"/>
      <c r="P4" s="407"/>
      <c r="Q4" s="407"/>
      <c r="R4" s="355"/>
      <c r="S4" s="355"/>
      <c r="T4" s="355"/>
      <c r="U4" s="355"/>
    </row>
    <row r="5" spans="1:21" ht="108.75" customHeight="1">
      <c r="A5" s="94"/>
      <c r="B5" s="94"/>
      <c r="C5" s="95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8"/>
      <c r="P5" s="407"/>
      <c r="Q5" s="407"/>
      <c r="R5" s="355"/>
      <c r="S5" s="355"/>
      <c r="T5" s="355"/>
      <c r="U5" s="355"/>
    </row>
    <row r="6" spans="1:21" ht="105.75" customHeight="1">
      <c r="A6" s="356" t="s">
        <v>89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</row>
    <row r="7" spans="1:21" ht="15">
      <c r="A7" s="323" t="s">
        <v>14</v>
      </c>
      <c r="B7" s="323" t="s">
        <v>23</v>
      </c>
      <c r="C7" s="326" t="s">
        <v>1</v>
      </c>
      <c r="D7" s="327"/>
      <c r="E7" s="328" t="s">
        <v>18</v>
      </c>
      <c r="F7" s="331" t="s">
        <v>12</v>
      </c>
      <c r="G7" s="331" t="s">
        <v>13</v>
      </c>
      <c r="H7" s="331" t="s">
        <v>78</v>
      </c>
      <c r="I7" s="334" t="s">
        <v>4</v>
      </c>
      <c r="J7" s="347" t="s">
        <v>16</v>
      </c>
      <c r="K7" s="348"/>
      <c r="L7" s="334" t="s">
        <v>79</v>
      </c>
      <c r="M7" s="337" t="s">
        <v>80</v>
      </c>
      <c r="N7" s="338"/>
      <c r="O7" s="337" t="s">
        <v>81</v>
      </c>
      <c r="P7" s="351"/>
      <c r="Q7" s="351"/>
      <c r="R7" s="351"/>
      <c r="S7" s="338"/>
      <c r="T7" s="320" t="s">
        <v>19</v>
      </c>
      <c r="U7" s="320" t="s">
        <v>63</v>
      </c>
    </row>
    <row r="8" spans="1:21" ht="12.75">
      <c r="A8" s="324"/>
      <c r="B8" s="324"/>
      <c r="C8" s="357" t="s">
        <v>2</v>
      </c>
      <c r="D8" s="357" t="s">
        <v>82</v>
      </c>
      <c r="E8" s="329"/>
      <c r="F8" s="332"/>
      <c r="G8" s="332"/>
      <c r="H8" s="332"/>
      <c r="I8" s="335"/>
      <c r="J8" s="334" t="s">
        <v>3</v>
      </c>
      <c r="K8" s="334" t="s">
        <v>26</v>
      </c>
      <c r="L8" s="335"/>
      <c r="M8" s="349"/>
      <c r="N8" s="350"/>
      <c r="O8" s="339"/>
      <c r="P8" s="352"/>
      <c r="Q8" s="352"/>
      <c r="R8" s="352"/>
      <c r="S8" s="340"/>
      <c r="T8" s="321"/>
      <c r="U8" s="321"/>
    </row>
    <row r="9" spans="1:21" ht="12.75">
      <c r="A9" s="324"/>
      <c r="B9" s="324"/>
      <c r="C9" s="358"/>
      <c r="D9" s="358"/>
      <c r="E9" s="329"/>
      <c r="F9" s="332"/>
      <c r="G9" s="332"/>
      <c r="H9" s="332"/>
      <c r="I9" s="335"/>
      <c r="J9" s="335"/>
      <c r="K9" s="335"/>
      <c r="L9" s="335"/>
      <c r="M9" s="349"/>
      <c r="N9" s="350"/>
      <c r="O9" s="337" t="s">
        <v>98</v>
      </c>
      <c r="P9" s="338"/>
      <c r="Q9" s="341" t="s">
        <v>101</v>
      </c>
      <c r="R9" s="344" t="s">
        <v>99</v>
      </c>
      <c r="S9" s="344" t="s">
        <v>100</v>
      </c>
      <c r="T9" s="321"/>
      <c r="U9" s="321"/>
    </row>
    <row r="10" spans="1:21" ht="12.75">
      <c r="A10" s="324"/>
      <c r="B10" s="324"/>
      <c r="C10" s="358"/>
      <c r="D10" s="358"/>
      <c r="E10" s="329"/>
      <c r="F10" s="332"/>
      <c r="G10" s="332"/>
      <c r="H10" s="332"/>
      <c r="I10" s="335"/>
      <c r="J10" s="335"/>
      <c r="K10" s="335"/>
      <c r="L10" s="335"/>
      <c r="M10" s="339"/>
      <c r="N10" s="340"/>
      <c r="O10" s="339"/>
      <c r="P10" s="340"/>
      <c r="Q10" s="342"/>
      <c r="R10" s="345"/>
      <c r="S10" s="345"/>
      <c r="T10" s="321"/>
      <c r="U10" s="321"/>
    </row>
    <row r="11" spans="1:21" ht="63.75">
      <c r="A11" s="324"/>
      <c r="B11" s="324"/>
      <c r="C11" s="358"/>
      <c r="D11" s="358"/>
      <c r="E11" s="329"/>
      <c r="F11" s="332"/>
      <c r="G11" s="332"/>
      <c r="H11" s="332"/>
      <c r="I11" s="336"/>
      <c r="J11" s="336"/>
      <c r="K11" s="336"/>
      <c r="L11" s="336"/>
      <c r="M11" s="82" t="s">
        <v>83</v>
      </c>
      <c r="N11" s="82" t="s">
        <v>84</v>
      </c>
      <c r="O11" s="82" t="s">
        <v>83</v>
      </c>
      <c r="P11" s="82" t="s">
        <v>85</v>
      </c>
      <c r="Q11" s="343"/>
      <c r="R11" s="346"/>
      <c r="S11" s="346"/>
      <c r="T11" s="321"/>
      <c r="U11" s="321"/>
    </row>
    <row r="12" spans="1:21" ht="15">
      <c r="A12" s="325"/>
      <c r="B12" s="325"/>
      <c r="C12" s="359"/>
      <c r="D12" s="359"/>
      <c r="E12" s="330"/>
      <c r="F12" s="333"/>
      <c r="G12" s="333"/>
      <c r="H12" s="333"/>
      <c r="I12" s="99" t="s">
        <v>20</v>
      </c>
      <c r="J12" s="99" t="s">
        <v>20</v>
      </c>
      <c r="K12" s="99" t="s">
        <v>20</v>
      </c>
      <c r="L12" s="99" t="s">
        <v>10</v>
      </c>
      <c r="M12" s="82" t="s">
        <v>24</v>
      </c>
      <c r="N12" s="82" t="s">
        <v>24</v>
      </c>
      <c r="O12" s="99" t="s">
        <v>24</v>
      </c>
      <c r="P12" s="99" t="s">
        <v>24</v>
      </c>
      <c r="Q12" s="99" t="s">
        <v>24</v>
      </c>
      <c r="R12" s="82" t="s">
        <v>24</v>
      </c>
      <c r="S12" s="82" t="s">
        <v>24</v>
      </c>
      <c r="T12" s="322"/>
      <c r="U12" s="322"/>
    </row>
    <row r="13" spans="1:21" ht="21.75" customHeight="1">
      <c r="A13" s="100">
        <v>1</v>
      </c>
      <c r="B13" s="100">
        <v>2</v>
      </c>
      <c r="C13" s="100">
        <v>3</v>
      </c>
      <c r="D13" s="100">
        <v>4</v>
      </c>
      <c r="E13" s="84">
        <v>5</v>
      </c>
      <c r="F13" s="100">
        <v>6</v>
      </c>
      <c r="G13" s="100">
        <v>7</v>
      </c>
      <c r="H13" s="100">
        <v>8</v>
      </c>
      <c r="I13" s="101">
        <v>9</v>
      </c>
      <c r="J13" s="101">
        <v>10</v>
      </c>
      <c r="K13" s="101">
        <v>11</v>
      </c>
      <c r="L13" s="101">
        <v>12</v>
      </c>
      <c r="M13" s="102">
        <v>13</v>
      </c>
      <c r="N13" s="103">
        <v>14</v>
      </c>
      <c r="O13" s="101">
        <v>15</v>
      </c>
      <c r="P13" s="104">
        <v>16</v>
      </c>
      <c r="Q13" s="101">
        <v>17</v>
      </c>
      <c r="R13" s="105">
        <v>18</v>
      </c>
      <c r="S13" s="102">
        <v>19</v>
      </c>
      <c r="T13" s="84">
        <v>20</v>
      </c>
      <c r="U13" s="84">
        <v>21</v>
      </c>
    </row>
    <row r="14" spans="1:21" ht="30">
      <c r="A14" s="106">
        <v>1</v>
      </c>
      <c r="B14" s="107" t="s">
        <v>87</v>
      </c>
      <c r="C14" s="99">
        <v>1987</v>
      </c>
      <c r="D14" s="100" t="s">
        <v>86</v>
      </c>
      <c r="E14" s="83" t="s">
        <v>71</v>
      </c>
      <c r="F14" s="101">
        <v>9</v>
      </c>
      <c r="G14" s="101">
        <v>7</v>
      </c>
      <c r="H14" s="100">
        <v>7</v>
      </c>
      <c r="I14" s="108">
        <v>14420</v>
      </c>
      <c r="J14" s="108">
        <v>12576.73</v>
      </c>
      <c r="K14" s="108">
        <v>11732.43</v>
      </c>
      <c r="L14" s="101">
        <v>617</v>
      </c>
      <c r="M14" s="108">
        <v>16615115.3</v>
      </c>
      <c r="N14" s="109">
        <v>458754.03</v>
      </c>
      <c r="O14" s="110">
        <v>4984534.59</v>
      </c>
      <c r="P14" s="111">
        <f>N14</f>
        <v>458754.03</v>
      </c>
      <c r="Q14" s="110">
        <v>3876860.24</v>
      </c>
      <c r="R14" s="110">
        <v>3876860.24</v>
      </c>
      <c r="S14" s="110">
        <v>3876860.24</v>
      </c>
      <c r="T14" s="112">
        <v>43830</v>
      </c>
      <c r="U14" s="83" t="s">
        <v>64</v>
      </c>
    </row>
    <row r="15" spans="1:21" ht="30">
      <c r="A15" s="106">
        <f>A14+1</f>
        <v>2</v>
      </c>
      <c r="B15" s="107" t="s">
        <v>88</v>
      </c>
      <c r="C15" s="99">
        <v>1986</v>
      </c>
      <c r="D15" s="100" t="s">
        <v>86</v>
      </c>
      <c r="E15" s="83" t="s">
        <v>71</v>
      </c>
      <c r="F15" s="101">
        <v>9</v>
      </c>
      <c r="G15" s="101">
        <v>7</v>
      </c>
      <c r="H15" s="100">
        <v>7</v>
      </c>
      <c r="I15" s="108">
        <v>14511.3</v>
      </c>
      <c r="J15" s="108">
        <v>12744.4</v>
      </c>
      <c r="K15" s="108">
        <v>12012.5</v>
      </c>
      <c r="L15" s="101">
        <v>700</v>
      </c>
      <c r="M15" s="108">
        <v>16615115.3</v>
      </c>
      <c r="N15" s="109">
        <v>458754.03</v>
      </c>
      <c r="O15" s="110">
        <v>4984534.59</v>
      </c>
      <c r="P15" s="111">
        <f>N15</f>
        <v>458754.03</v>
      </c>
      <c r="Q15" s="110">
        <v>3876860.24</v>
      </c>
      <c r="R15" s="110">
        <v>3876860.24</v>
      </c>
      <c r="S15" s="110">
        <v>3876860.24</v>
      </c>
      <c r="T15" s="112">
        <v>43830</v>
      </c>
      <c r="U15" s="83" t="s">
        <v>64</v>
      </c>
    </row>
    <row r="16" spans="1:21" ht="25.5" customHeight="1">
      <c r="A16" s="353" t="s">
        <v>90</v>
      </c>
      <c r="B16" s="354"/>
      <c r="C16" s="115" t="s">
        <v>54</v>
      </c>
      <c r="D16" s="116" t="s">
        <v>54</v>
      </c>
      <c r="E16" s="117" t="s">
        <v>54</v>
      </c>
      <c r="F16" s="115" t="s">
        <v>54</v>
      </c>
      <c r="G16" s="115" t="s">
        <v>54</v>
      </c>
      <c r="H16" s="118">
        <v>14</v>
      </c>
      <c r="I16" s="108">
        <f aca="true" t="shared" si="0" ref="I16:P16">SUM(I14:I15)</f>
        <v>28931.3</v>
      </c>
      <c r="J16" s="108">
        <f t="shared" si="0"/>
        <v>25321.129999999997</v>
      </c>
      <c r="K16" s="108">
        <f t="shared" si="0"/>
        <v>23744.93</v>
      </c>
      <c r="L16" s="101">
        <f t="shared" si="0"/>
        <v>1317</v>
      </c>
      <c r="M16" s="108">
        <f t="shared" si="0"/>
        <v>33230230.6</v>
      </c>
      <c r="N16" s="108">
        <f t="shared" si="0"/>
        <v>917508.06</v>
      </c>
      <c r="O16" s="108">
        <f t="shared" si="0"/>
        <v>9969069.18</v>
      </c>
      <c r="P16" s="108">
        <f t="shared" si="0"/>
        <v>917508.06</v>
      </c>
      <c r="Q16" s="108">
        <v>7753720.47</v>
      </c>
      <c r="R16" s="108">
        <v>7753720.47</v>
      </c>
      <c r="S16" s="108">
        <v>7753720.47</v>
      </c>
      <c r="T16" s="119" t="s">
        <v>54</v>
      </c>
      <c r="U16" s="119" t="s">
        <v>54</v>
      </c>
    </row>
    <row r="17" spans="1:21" ht="30.75" customHeight="1">
      <c r="A17" s="353" t="s">
        <v>91</v>
      </c>
      <c r="B17" s="354"/>
      <c r="C17" s="115"/>
      <c r="D17" s="116"/>
      <c r="E17" s="117"/>
      <c r="F17" s="115"/>
      <c r="G17" s="115"/>
      <c r="H17" s="118"/>
      <c r="I17" s="113"/>
      <c r="J17" s="113"/>
      <c r="K17" s="113"/>
      <c r="L17" s="114"/>
      <c r="M17" s="108">
        <f>M16+N16</f>
        <v>34147738.660000004</v>
      </c>
      <c r="N17" s="113"/>
      <c r="O17" s="113"/>
      <c r="P17" s="113"/>
      <c r="Q17" s="113"/>
      <c r="R17" s="113"/>
      <c r="S17" s="113"/>
      <c r="T17" s="119"/>
      <c r="U17" s="119"/>
    </row>
    <row r="18" spans="1:21" ht="33.75" customHeight="1">
      <c r="A18" s="318" t="s">
        <v>67</v>
      </c>
      <c r="B18" s="318"/>
      <c r="C18" s="115" t="s">
        <v>54</v>
      </c>
      <c r="D18" s="116" t="s">
        <v>54</v>
      </c>
      <c r="E18" s="117" t="s">
        <v>54</v>
      </c>
      <c r="F18" s="115" t="s">
        <v>54</v>
      </c>
      <c r="G18" s="115" t="s">
        <v>54</v>
      </c>
      <c r="H18" s="115" t="s">
        <v>54</v>
      </c>
      <c r="I18" s="115" t="s">
        <v>54</v>
      </c>
      <c r="J18" s="115" t="s">
        <v>54</v>
      </c>
      <c r="K18" s="115" t="s">
        <v>54</v>
      </c>
      <c r="L18" s="115" t="s">
        <v>54</v>
      </c>
      <c r="M18" s="113">
        <f>M16*0.0214</f>
        <v>711126.93484</v>
      </c>
      <c r="N18" s="113">
        <v>0</v>
      </c>
      <c r="O18" s="113">
        <f>M18</f>
        <v>711126.93484</v>
      </c>
      <c r="P18" s="113">
        <v>0</v>
      </c>
      <c r="Q18" s="121">
        <v>0</v>
      </c>
      <c r="R18" s="121">
        <v>0</v>
      </c>
      <c r="S18" s="121">
        <v>0</v>
      </c>
      <c r="T18" s="119" t="s">
        <v>54</v>
      </c>
      <c r="U18" s="119" t="s">
        <v>54</v>
      </c>
    </row>
    <row r="19" spans="1:21" ht="47.25" customHeight="1">
      <c r="A19" s="296" t="s">
        <v>66</v>
      </c>
      <c r="B19" s="296"/>
      <c r="C19" s="115" t="s">
        <v>54</v>
      </c>
      <c r="D19" s="116" t="s">
        <v>54</v>
      </c>
      <c r="E19" s="117" t="s">
        <v>54</v>
      </c>
      <c r="F19" s="115" t="s">
        <v>54</v>
      </c>
      <c r="G19" s="115" t="s">
        <v>54</v>
      </c>
      <c r="H19" s="115" t="s">
        <v>54</v>
      </c>
      <c r="I19" s="115" t="s">
        <v>54</v>
      </c>
      <c r="J19" s="115" t="s">
        <v>54</v>
      </c>
      <c r="K19" s="115" t="s">
        <v>54</v>
      </c>
      <c r="L19" s="115" t="s">
        <v>54</v>
      </c>
      <c r="M19" s="120">
        <f>M17+M18</f>
        <v>34858865.594840005</v>
      </c>
      <c r="N19" s="120">
        <v>0</v>
      </c>
      <c r="O19" s="120">
        <f>O16+O18</f>
        <v>10680196.114839999</v>
      </c>
      <c r="P19" s="120">
        <f>P16+P18</f>
        <v>917508.06</v>
      </c>
      <c r="Q19" s="120">
        <f>Q16+Q18</f>
        <v>7753720.47</v>
      </c>
      <c r="R19" s="120">
        <f>R16+R18</f>
        <v>7753720.47</v>
      </c>
      <c r="S19" s="120">
        <f>S16+S18</f>
        <v>7753720.47</v>
      </c>
      <c r="T19" s="119" t="s">
        <v>54</v>
      </c>
      <c r="U19" s="119" t="s">
        <v>54</v>
      </c>
    </row>
    <row r="20" ht="12.75">
      <c r="O20" s="122"/>
    </row>
  </sheetData>
  <sheetProtection/>
  <mergeCells count="28">
    <mergeCell ref="R1:U5"/>
    <mergeCell ref="A19:B19"/>
    <mergeCell ref="A18:B18"/>
    <mergeCell ref="A17:B17"/>
    <mergeCell ref="A16:B16"/>
    <mergeCell ref="A6:U6"/>
    <mergeCell ref="U7:U12"/>
    <mergeCell ref="C8:C12"/>
    <mergeCell ref="D8:D12"/>
    <mergeCell ref="J8:J11"/>
    <mergeCell ref="Q9:Q11"/>
    <mergeCell ref="R9:R11"/>
    <mergeCell ref="S9:S11"/>
    <mergeCell ref="I7:I11"/>
    <mergeCell ref="J7:K7"/>
    <mergeCell ref="L7:L11"/>
    <mergeCell ref="M7:N10"/>
    <mergeCell ref="O7:S8"/>
    <mergeCell ref="T7:T12"/>
    <mergeCell ref="A7:A12"/>
    <mergeCell ref="B7:B12"/>
    <mergeCell ref="C7:D7"/>
    <mergeCell ref="E7:E12"/>
    <mergeCell ref="F7:F12"/>
    <mergeCell ref="G7:G12"/>
    <mergeCell ref="H7:H12"/>
    <mergeCell ref="K8:K11"/>
    <mergeCell ref="O9:P10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85" zoomScaleNormal="70" zoomScaleSheetLayoutView="85" zoomScalePageLayoutView="0" workbookViewId="0" topLeftCell="A1">
      <selection activeCell="P1" sqref="P1:R1"/>
    </sheetView>
  </sheetViews>
  <sheetFormatPr defaultColWidth="11.57421875" defaultRowHeight="12.75"/>
  <cols>
    <col min="1" max="1" width="3.8515625" style="4" customWidth="1"/>
    <col min="2" max="2" width="22.421875" style="8" customWidth="1"/>
    <col min="3" max="3" width="6.140625" style="5" customWidth="1"/>
    <col min="4" max="4" width="7.421875" style="5" customWidth="1"/>
    <col min="5" max="5" width="8.8515625" style="5" customWidth="1"/>
    <col min="6" max="6" width="5.28125" style="5" customWidth="1"/>
    <col min="7" max="7" width="5.421875" style="5" customWidth="1"/>
    <col min="8" max="8" width="10.140625" style="5" customWidth="1"/>
    <col min="9" max="9" width="9.7109375" style="5" customWidth="1"/>
    <col min="10" max="10" width="13.8515625" style="5" customWidth="1"/>
    <col min="11" max="11" width="8.8515625" style="2" customWidth="1"/>
    <col min="12" max="12" width="16.421875" style="6" customWidth="1"/>
    <col min="13" max="13" width="9.421875" style="6" customWidth="1"/>
    <col min="14" max="14" width="9.28125" style="6" customWidth="1"/>
    <col min="15" max="15" width="9.421875" style="6" customWidth="1"/>
    <col min="16" max="16" width="15.7109375" style="6" customWidth="1"/>
    <col min="17" max="17" width="15.00390625" style="6" customWidth="1"/>
    <col min="18" max="18" width="11.57421875" style="4" customWidth="1"/>
    <col min="19" max="24" width="11.7109375" style="4" bestFit="1" customWidth="1"/>
    <col min="25" max="16384" width="11.57421875" style="4" customWidth="1"/>
  </cols>
  <sheetData>
    <row r="1" spans="4:21" ht="99.75" customHeight="1">
      <c r="D1" s="40"/>
      <c r="E1" s="41"/>
      <c r="F1" s="40"/>
      <c r="G1" s="40"/>
      <c r="M1" s="40"/>
      <c r="P1" s="360" t="s">
        <v>175</v>
      </c>
      <c r="Q1" s="360"/>
      <c r="R1" s="360"/>
      <c r="S1" s="124"/>
      <c r="T1" s="42"/>
      <c r="U1" s="42"/>
    </row>
    <row r="2" spans="1:21" ht="84.75" customHeight="1">
      <c r="A2" s="288" t="s">
        <v>102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3"/>
      <c r="T2" s="43"/>
      <c r="U2" s="43"/>
    </row>
    <row r="3" spans="1:18" ht="40.5" customHeight="1">
      <c r="A3" s="277" t="s">
        <v>14</v>
      </c>
      <c r="B3" s="277" t="s">
        <v>23</v>
      </c>
      <c r="C3" s="287" t="s">
        <v>1</v>
      </c>
      <c r="D3" s="287"/>
      <c r="E3" s="265" t="s">
        <v>18</v>
      </c>
      <c r="F3" s="265" t="s">
        <v>12</v>
      </c>
      <c r="G3" s="265" t="s">
        <v>13</v>
      </c>
      <c r="H3" s="269" t="s">
        <v>4</v>
      </c>
      <c r="I3" s="286" t="s">
        <v>16</v>
      </c>
      <c r="J3" s="264"/>
      <c r="K3" s="269" t="s">
        <v>31</v>
      </c>
      <c r="L3" s="281" t="s">
        <v>22</v>
      </c>
      <c r="M3" s="282"/>
      <c r="N3" s="282"/>
      <c r="O3" s="282"/>
      <c r="P3" s="283"/>
      <c r="Q3" s="269" t="s">
        <v>19</v>
      </c>
      <c r="R3" s="269" t="s">
        <v>63</v>
      </c>
    </row>
    <row r="4" spans="1:18" ht="102.75" customHeight="1">
      <c r="A4" s="278"/>
      <c r="B4" s="278"/>
      <c r="C4" s="269" t="s">
        <v>2</v>
      </c>
      <c r="D4" s="269" t="s">
        <v>17</v>
      </c>
      <c r="E4" s="266"/>
      <c r="F4" s="266"/>
      <c r="G4" s="266"/>
      <c r="H4" s="271"/>
      <c r="I4" s="123" t="s">
        <v>3</v>
      </c>
      <c r="J4" s="125" t="s">
        <v>26</v>
      </c>
      <c r="K4" s="271"/>
      <c r="L4" s="11" t="s">
        <v>3</v>
      </c>
      <c r="M4" s="11" t="s">
        <v>28</v>
      </c>
      <c r="N4" s="11" t="s">
        <v>29</v>
      </c>
      <c r="O4" s="11" t="s">
        <v>21</v>
      </c>
      <c r="P4" s="11" t="s">
        <v>30</v>
      </c>
      <c r="Q4" s="270"/>
      <c r="R4" s="270"/>
    </row>
    <row r="5" spans="1:18" s="3" customFormat="1" ht="39" customHeight="1">
      <c r="A5" s="289"/>
      <c r="B5" s="289"/>
      <c r="C5" s="271"/>
      <c r="D5" s="271"/>
      <c r="E5" s="267"/>
      <c r="F5" s="267"/>
      <c r="G5" s="267"/>
      <c r="H5" s="10" t="s">
        <v>20</v>
      </c>
      <c r="I5" s="10" t="s">
        <v>20</v>
      </c>
      <c r="J5" s="10" t="s">
        <v>20</v>
      </c>
      <c r="K5" s="10" t="s">
        <v>10</v>
      </c>
      <c r="L5" s="10" t="s">
        <v>24</v>
      </c>
      <c r="M5" s="10" t="s">
        <v>24</v>
      </c>
      <c r="N5" s="10" t="s">
        <v>24</v>
      </c>
      <c r="O5" s="10" t="s">
        <v>24</v>
      </c>
      <c r="P5" s="10" t="s">
        <v>24</v>
      </c>
      <c r="Q5" s="271"/>
      <c r="R5" s="271"/>
    </row>
    <row r="6" spans="1:18" s="3" customFormat="1" ht="19.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126">
        <v>19</v>
      </c>
      <c r="R6" s="127">
        <v>20</v>
      </c>
    </row>
    <row r="7" spans="1:18" s="3" customFormat="1" ht="42.75" customHeight="1">
      <c r="A7" s="38">
        <v>1</v>
      </c>
      <c r="B7" s="128" t="s">
        <v>103</v>
      </c>
      <c r="C7" s="129">
        <v>1938</v>
      </c>
      <c r="D7" s="130" t="s">
        <v>27</v>
      </c>
      <c r="E7" s="131" t="s">
        <v>70</v>
      </c>
      <c r="F7" s="132">
        <v>4</v>
      </c>
      <c r="G7" s="132">
        <v>3</v>
      </c>
      <c r="H7" s="133">
        <v>2357.1</v>
      </c>
      <c r="I7" s="134">
        <v>2077.5</v>
      </c>
      <c r="J7" s="134">
        <v>1812.5</v>
      </c>
      <c r="K7" s="135">
        <v>108</v>
      </c>
      <c r="L7" s="85">
        <f>P7</f>
        <v>17452821.04</v>
      </c>
      <c r="M7" s="88">
        <v>0</v>
      </c>
      <c r="N7" s="88">
        <v>0</v>
      </c>
      <c r="O7" s="88">
        <v>0</v>
      </c>
      <c r="P7" s="88">
        <v>17452821.04</v>
      </c>
      <c r="Q7" s="87" t="s">
        <v>97</v>
      </c>
      <c r="R7" s="83" t="s">
        <v>64</v>
      </c>
    </row>
    <row r="8" spans="1:18" s="3" customFormat="1" ht="41.25" customHeight="1">
      <c r="A8" s="38">
        <f>A7+1</f>
        <v>2</v>
      </c>
      <c r="B8" s="128" t="s">
        <v>104</v>
      </c>
      <c r="C8" s="136">
        <v>1936</v>
      </c>
      <c r="D8" s="130" t="s">
        <v>27</v>
      </c>
      <c r="E8" s="137" t="s">
        <v>70</v>
      </c>
      <c r="F8" s="138">
        <v>4</v>
      </c>
      <c r="G8" s="138">
        <v>3</v>
      </c>
      <c r="H8" s="85">
        <v>2452.6</v>
      </c>
      <c r="I8" s="85">
        <v>2094.6</v>
      </c>
      <c r="J8" s="85">
        <v>1697.6</v>
      </c>
      <c r="K8" s="102">
        <v>102</v>
      </c>
      <c r="L8" s="85">
        <f>P8</f>
        <v>17603454.45</v>
      </c>
      <c r="M8" s="88">
        <v>0</v>
      </c>
      <c r="N8" s="88">
        <v>0</v>
      </c>
      <c r="O8" s="88">
        <v>0</v>
      </c>
      <c r="P8" s="88">
        <v>17603454.45</v>
      </c>
      <c r="Q8" s="87" t="s">
        <v>97</v>
      </c>
      <c r="R8" s="83" t="s">
        <v>64</v>
      </c>
    </row>
    <row r="9" spans="1:18" s="3" customFormat="1" ht="45.75" customHeight="1">
      <c r="A9" s="38">
        <f aca="true" t="shared" si="0" ref="A9:A23">A8+1</f>
        <v>3</v>
      </c>
      <c r="B9" s="139" t="s">
        <v>105</v>
      </c>
      <c r="C9" s="136">
        <v>1936</v>
      </c>
      <c r="D9" s="130" t="s">
        <v>27</v>
      </c>
      <c r="E9" s="137" t="s">
        <v>70</v>
      </c>
      <c r="F9" s="138">
        <v>4</v>
      </c>
      <c r="G9" s="138">
        <v>3</v>
      </c>
      <c r="H9" s="85">
        <v>2510.6</v>
      </c>
      <c r="I9" s="85">
        <v>1951.9</v>
      </c>
      <c r="J9" s="85">
        <v>1362.3</v>
      </c>
      <c r="K9" s="102">
        <v>109</v>
      </c>
      <c r="L9" s="85">
        <v>4894297.8</v>
      </c>
      <c r="M9" s="88">
        <v>0</v>
      </c>
      <c r="N9" s="88">
        <v>0</v>
      </c>
      <c r="O9" s="88">
        <v>0</v>
      </c>
      <c r="P9" s="88">
        <v>4894297.8</v>
      </c>
      <c r="Q9" s="87" t="s">
        <v>97</v>
      </c>
      <c r="R9" s="83" t="s">
        <v>64</v>
      </c>
    </row>
    <row r="10" spans="1:18" s="3" customFormat="1" ht="45.75" customHeight="1">
      <c r="A10" s="38">
        <f t="shared" si="0"/>
        <v>4</v>
      </c>
      <c r="B10" s="140" t="s">
        <v>106</v>
      </c>
      <c r="C10" s="136">
        <v>1978</v>
      </c>
      <c r="D10" s="130" t="s">
        <v>27</v>
      </c>
      <c r="E10" s="131" t="s">
        <v>71</v>
      </c>
      <c r="F10" s="138">
        <v>5</v>
      </c>
      <c r="G10" s="138">
        <v>5</v>
      </c>
      <c r="H10" s="83">
        <v>4120.2</v>
      </c>
      <c r="I10" s="83">
        <v>3440.8</v>
      </c>
      <c r="J10" s="83">
        <v>3154.6</v>
      </c>
      <c r="K10" s="82">
        <v>190</v>
      </c>
      <c r="L10" s="85">
        <v>6692639.04</v>
      </c>
      <c r="M10" s="88">
        <v>0</v>
      </c>
      <c r="N10" s="88">
        <v>0</v>
      </c>
      <c r="O10" s="88">
        <v>0</v>
      </c>
      <c r="P10" s="88">
        <f aca="true" t="shared" si="1" ref="P10:P23">L10</f>
        <v>6692639.04</v>
      </c>
      <c r="Q10" s="87" t="s">
        <v>97</v>
      </c>
      <c r="R10" s="83" t="s">
        <v>64</v>
      </c>
    </row>
    <row r="11" spans="1:18" s="3" customFormat="1" ht="43.5" customHeight="1">
      <c r="A11" s="38">
        <f t="shared" si="0"/>
        <v>5</v>
      </c>
      <c r="B11" s="140" t="s">
        <v>107</v>
      </c>
      <c r="C11" s="135">
        <v>1956</v>
      </c>
      <c r="D11" s="130" t="s">
        <v>27</v>
      </c>
      <c r="E11" s="134" t="s">
        <v>108</v>
      </c>
      <c r="F11" s="132">
        <v>2</v>
      </c>
      <c r="G11" s="132">
        <v>1</v>
      </c>
      <c r="H11" s="133">
        <v>495.95</v>
      </c>
      <c r="I11" s="133">
        <v>478.1</v>
      </c>
      <c r="J11" s="133">
        <v>478.1</v>
      </c>
      <c r="K11" s="135">
        <v>21</v>
      </c>
      <c r="L11" s="85">
        <v>279341.05</v>
      </c>
      <c r="M11" s="88">
        <v>0</v>
      </c>
      <c r="N11" s="88">
        <v>0</v>
      </c>
      <c r="O11" s="88">
        <v>0</v>
      </c>
      <c r="P11" s="88">
        <f t="shared" si="1"/>
        <v>279341.05</v>
      </c>
      <c r="Q11" s="87" t="s">
        <v>97</v>
      </c>
      <c r="R11" s="83" t="s">
        <v>64</v>
      </c>
    </row>
    <row r="12" spans="1:18" s="3" customFormat="1" ht="40.5" customHeight="1">
      <c r="A12" s="38">
        <f t="shared" si="0"/>
        <v>6</v>
      </c>
      <c r="B12" s="140" t="s">
        <v>109</v>
      </c>
      <c r="C12" s="135">
        <v>1964</v>
      </c>
      <c r="D12" s="130" t="s">
        <v>27</v>
      </c>
      <c r="E12" s="134" t="s">
        <v>108</v>
      </c>
      <c r="F12" s="132">
        <v>2</v>
      </c>
      <c r="G12" s="132">
        <v>3</v>
      </c>
      <c r="H12" s="133">
        <v>510.1</v>
      </c>
      <c r="I12" s="133">
        <v>477.3</v>
      </c>
      <c r="J12" s="133">
        <v>466.94</v>
      </c>
      <c r="K12" s="135">
        <v>37</v>
      </c>
      <c r="L12" s="85">
        <v>276096.95</v>
      </c>
      <c r="M12" s="88">
        <v>0</v>
      </c>
      <c r="N12" s="88">
        <v>0</v>
      </c>
      <c r="O12" s="88">
        <v>0</v>
      </c>
      <c r="P12" s="88">
        <f t="shared" si="1"/>
        <v>276096.95</v>
      </c>
      <c r="Q12" s="87" t="s">
        <v>97</v>
      </c>
      <c r="R12" s="83" t="s">
        <v>64</v>
      </c>
    </row>
    <row r="13" spans="1:18" s="3" customFormat="1" ht="33" customHeight="1">
      <c r="A13" s="38">
        <f t="shared" si="0"/>
        <v>7</v>
      </c>
      <c r="B13" s="140" t="s">
        <v>110</v>
      </c>
      <c r="C13" s="135">
        <v>1967</v>
      </c>
      <c r="D13" s="130" t="s">
        <v>27</v>
      </c>
      <c r="E13" s="134" t="s">
        <v>108</v>
      </c>
      <c r="F13" s="132">
        <v>5</v>
      </c>
      <c r="G13" s="132">
        <v>4</v>
      </c>
      <c r="H13" s="133">
        <v>4045.08</v>
      </c>
      <c r="I13" s="133">
        <v>2053.88</v>
      </c>
      <c r="J13" s="133">
        <v>2060.72</v>
      </c>
      <c r="K13" s="135">
        <v>114</v>
      </c>
      <c r="L13" s="85">
        <v>179824.15</v>
      </c>
      <c r="M13" s="88">
        <v>0</v>
      </c>
      <c r="N13" s="88">
        <v>0</v>
      </c>
      <c r="O13" s="88">
        <v>0</v>
      </c>
      <c r="P13" s="88">
        <f t="shared" si="1"/>
        <v>179824.15</v>
      </c>
      <c r="Q13" s="87" t="s">
        <v>97</v>
      </c>
      <c r="R13" s="83" t="s">
        <v>64</v>
      </c>
    </row>
    <row r="14" spans="1:18" s="3" customFormat="1" ht="36.75" customHeight="1">
      <c r="A14" s="38">
        <f>A13+1</f>
        <v>8</v>
      </c>
      <c r="B14" s="140" t="s">
        <v>111</v>
      </c>
      <c r="C14" s="135">
        <v>1968</v>
      </c>
      <c r="D14" s="130" t="s">
        <v>27</v>
      </c>
      <c r="E14" s="134" t="s">
        <v>112</v>
      </c>
      <c r="F14" s="132">
        <v>5</v>
      </c>
      <c r="G14" s="132">
        <v>6</v>
      </c>
      <c r="H14" s="133">
        <v>6091.3</v>
      </c>
      <c r="I14" s="133">
        <v>5555.2</v>
      </c>
      <c r="J14" s="133">
        <v>5469.04</v>
      </c>
      <c r="K14" s="135">
        <v>277</v>
      </c>
      <c r="L14" s="85">
        <v>1445684.1</v>
      </c>
      <c r="M14" s="88">
        <v>0</v>
      </c>
      <c r="N14" s="88">
        <v>0</v>
      </c>
      <c r="O14" s="88">
        <v>0</v>
      </c>
      <c r="P14" s="88">
        <f t="shared" si="1"/>
        <v>1445684.1</v>
      </c>
      <c r="Q14" s="87" t="s">
        <v>97</v>
      </c>
      <c r="R14" s="83" t="s">
        <v>64</v>
      </c>
    </row>
    <row r="15" spans="1:18" s="3" customFormat="1" ht="33.75" customHeight="1">
      <c r="A15" s="38">
        <f t="shared" si="0"/>
        <v>9</v>
      </c>
      <c r="B15" s="140" t="s">
        <v>113</v>
      </c>
      <c r="C15" s="135">
        <v>1987</v>
      </c>
      <c r="D15" s="130" t="s">
        <v>27</v>
      </c>
      <c r="E15" s="134" t="s">
        <v>108</v>
      </c>
      <c r="F15" s="132">
        <v>3</v>
      </c>
      <c r="G15" s="132">
        <v>2</v>
      </c>
      <c r="H15" s="133">
        <v>3514.7</v>
      </c>
      <c r="I15" s="133">
        <v>2134.4</v>
      </c>
      <c r="J15" s="133">
        <v>1234.3</v>
      </c>
      <c r="K15" s="135">
        <v>102</v>
      </c>
      <c r="L15" s="85">
        <v>295551.86</v>
      </c>
      <c r="M15" s="88">
        <v>0</v>
      </c>
      <c r="N15" s="88">
        <v>0</v>
      </c>
      <c r="O15" s="88">
        <v>0</v>
      </c>
      <c r="P15" s="88">
        <f t="shared" si="1"/>
        <v>295551.86</v>
      </c>
      <c r="Q15" s="87" t="s">
        <v>97</v>
      </c>
      <c r="R15" s="83" t="s">
        <v>64</v>
      </c>
    </row>
    <row r="16" spans="1:18" s="3" customFormat="1" ht="39" customHeight="1">
      <c r="A16" s="38">
        <f t="shared" si="0"/>
        <v>10</v>
      </c>
      <c r="B16" s="140" t="s">
        <v>114</v>
      </c>
      <c r="C16" s="135">
        <v>1954</v>
      </c>
      <c r="D16" s="130" t="s">
        <v>27</v>
      </c>
      <c r="E16" s="134" t="s">
        <v>108</v>
      </c>
      <c r="F16" s="132">
        <v>4</v>
      </c>
      <c r="G16" s="132">
        <v>3</v>
      </c>
      <c r="H16" s="134">
        <v>2146.6</v>
      </c>
      <c r="I16" s="134">
        <v>1929.3</v>
      </c>
      <c r="J16" s="134">
        <v>1878.8</v>
      </c>
      <c r="K16" s="135">
        <v>65</v>
      </c>
      <c r="L16" s="85">
        <v>997737.65</v>
      </c>
      <c r="M16" s="88">
        <v>0</v>
      </c>
      <c r="N16" s="88">
        <v>0</v>
      </c>
      <c r="O16" s="88">
        <v>0</v>
      </c>
      <c r="P16" s="88">
        <f t="shared" si="1"/>
        <v>997737.65</v>
      </c>
      <c r="Q16" s="87" t="s">
        <v>97</v>
      </c>
      <c r="R16" s="83" t="s">
        <v>64</v>
      </c>
    </row>
    <row r="17" spans="1:18" s="3" customFormat="1" ht="39" customHeight="1">
      <c r="A17" s="38">
        <f t="shared" si="0"/>
        <v>11</v>
      </c>
      <c r="B17" s="140" t="s">
        <v>115</v>
      </c>
      <c r="C17" s="135">
        <v>1954</v>
      </c>
      <c r="D17" s="130" t="s">
        <v>27</v>
      </c>
      <c r="E17" s="134" t="s">
        <v>108</v>
      </c>
      <c r="F17" s="132">
        <v>4</v>
      </c>
      <c r="G17" s="132">
        <v>3</v>
      </c>
      <c r="H17" s="134">
        <v>2762</v>
      </c>
      <c r="I17" s="134">
        <v>2038.5</v>
      </c>
      <c r="J17" s="134">
        <v>2233.3</v>
      </c>
      <c r="K17" s="135">
        <v>100</v>
      </c>
      <c r="L17" s="85">
        <v>337022.97</v>
      </c>
      <c r="M17" s="88">
        <v>0</v>
      </c>
      <c r="N17" s="88">
        <v>0</v>
      </c>
      <c r="O17" s="88">
        <v>0</v>
      </c>
      <c r="P17" s="88">
        <f t="shared" si="1"/>
        <v>337022.97</v>
      </c>
      <c r="Q17" s="87" t="s">
        <v>97</v>
      </c>
      <c r="R17" s="83" t="s">
        <v>64</v>
      </c>
    </row>
    <row r="18" spans="1:18" s="3" customFormat="1" ht="42.75" customHeight="1">
      <c r="A18" s="38">
        <f t="shared" si="0"/>
        <v>12</v>
      </c>
      <c r="B18" s="140" t="s">
        <v>116</v>
      </c>
      <c r="C18" s="135">
        <v>1981</v>
      </c>
      <c r="D18" s="130" t="s">
        <v>27</v>
      </c>
      <c r="E18" s="134" t="s">
        <v>108</v>
      </c>
      <c r="F18" s="132">
        <v>5</v>
      </c>
      <c r="G18" s="132">
        <v>1</v>
      </c>
      <c r="H18" s="133">
        <v>2997.1</v>
      </c>
      <c r="I18" s="133">
        <v>2010.8</v>
      </c>
      <c r="J18" s="133">
        <v>1310</v>
      </c>
      <c r="K18" s="135">
        <v>157</v>
      </c>
      <c r="L18" s="85">
        <v>978570.45</v>
      </c>
      <c r="M18" s="88">
        <v>0</v>
      </c>
      <c r="N18" s="88">
        <v>0</v>
      </c>
      <c r="O18" s="88">
        <v>0</v>
      </c>
      <c r="P18" s="88">
        <f t="shared" si="1"/>
        <v>978570.45</v>
      </c>
      <c r="Q18" s="87" t="s">
        <v>97</v>
      </c>
      <c r="R18" s="83" t="s">
        <v>64</v>
      </c>
    </row>
    <row r="19" spans="1:18" s="3" customFormat="1" ht="42" customHeight="1">
      <c r="A19" s="38">
        <f t="shared" si="0"/>
        <v>13</v>
      </c>
      <c r="B19" s="140" t="s">
        <v>117</v>
      </c>
      <c r="C19" s="135">
        <v>1986</v>
      </c>
      <c r="D19" s="130" t="s">
        <v>27</v>
      </c>
      <c r="E19" s="134" t="s">
        <v>108</v>
      </c>
      <c r="F19" s="132">
        <v>5</v>
      </c>
      <c r="G19" s="132">
        <v>1</v>
      </c>
      <c r="H19" s="141">
        <v>2985.7</v>
      </c>
      <c r="I19" s="141">
        <v>2327</v>
      </c>
      <c r="J19" s="141">
        <v>1203.6</v>
      </c>
      <c r="K19" s="135">
        <v>177</v>
      </c>
      <c r="L19" s="85">
        <v>233641.56</v>
      </c>
      <c r="M19" s="88">
        <v>0</v>
      </c>
      <c r="N19" s="88">
        <v>0</v>
      </c>
      <c r="O19" s="88">
        <v>0</v>
      </c>
      <c r="P19" s="88">
        <f t="shared" si="1"/>
        <v>233641.56</v>
      </c>
      <c r="Q19" s="87" t="s">
        <v>97</v>
      </c>
      <c r="R19" s="83" t="s">
        <v>64</v>
      </c>
    </row>
    <row r="20" spans="1:18" s="3" customFormat="1" ht="39.75" customHeight="1">
      <c r="A20" s="38">
        <f t="shared" si="0"/>
        <v>14</v>
      </c>
      <c r="B20" s="140" t="s">
        <v>118</v>
      </c>
      <c r="C20" s="135">
        <v>1961</v>
      </c>
      <c r="D20" s="130" t="s">
        <v>27</v>
      </c>
      <c r="E20" s="134" t="s">
        <v>108</v>
      </c>
      <c r="F20" s="132">
        <v>3</v>
      </c>
      <c r="G20" s="132">
        <v>3</v>
      </c>
      <c r="H20" s="133">
        <v>1663.3</v>
      </c>
      <c r="I20" s="133">
        <v>1507.9</v>
      </c>
      <c r="J20" s="133">
        <v>1509.9</v>
      </c>
      <c r="K20" s="135">
        <v>72</v>
      </c>
      <c r="L20" s="85">
        <v>420843.28</v>
      </c>
      <c r="M20" s="88">
        <v>0</v>
      </c>
      <c r="N20" s="88">
        <v>0</v>
      </c>
      <c r="O20" s="88">
        <v>0</v>
      </c>
      <c r="P20" s="88">
        <f t="shared" si="1"/>
        <v>420843.28</v>
      </c>
      <c r="Q20" s="87" t="s">
        <v>97</v>
      </c>
      <c r="R20" s="83" t="s">
        <v>64</v>
      </c>
    </row>
    <row r="21" spans="1:18" s="3" customFormat="1" ht="37.5" customHeight="1">
      <c r="A21" s="38">
        <f t="shared" si="0"/>
        <v>15</v>
      </c>
      <c r="B21" s="140" t="s">
        <v>119</v>
      </c>
      <c r="C21" s="135">
        <v>1961</v>
      </c>
      <c r="D21" s="130" t="s">
        <v>27</v>
      </c>
      <c r="E21" s="134" t="s">
        <v>108</v>
      </c>
      <c r="F21" s="132">
        <v>3</v>
      </c>
      <c r="G21" s="132">
        <v>3</v>
      </c>
      <c r="H21" s="141">
        <v>1656</v>
      </c>
      <c r="I21" s="141">
        <v>1356.4</v>
      </c>
      <c r="J21" s="141">
        <v>1355.3</v>
      </c>
      <c r="K21" s="135">
        <v>66</v>
      </c>
      <c r="L21" s="85">
        <v>424477.81</v>
      </c>
      <c r="M21" s="88">
        <v>0</v>
      </c>
      <c r="N21" s="88">
        <v>0</v>
      </c>
      <c r="O21" s="88">
        <v>0</v>
      </c>
      <c r="P21" s="88">
        <f t="shared" si="1"/>
        <v>424477.81</v>
      </c>
      <c r="Q21" s="87" t="s">
        <v>97</v>
      </c>
      <c r="R21" s="83" t="s">
        <v>64</v>
      </c>
    </row>
    <row r="22" spans="1:18" s="3" customFormat="1" ht="39" customHeight="1">
      <c r="A22" s="38">
        <f t="shared" si="0"/>
        <v>16</v>
      </c>
      <c r="B22" s="140" t="s">
        <v>120</v>
      </c>
      <c r="C22" s="135">
        <v>1968</v>
      </c>
      <c r="D22" s="130" t="s">
        <v>27</v>
      </c>
      <c r="E22" s="134" t="s">
        <v>112</v>
      </c>
      <c r="F22" s="132">
        <v>5</v>
      </c>
      <c r="G22" s="132">
        <v>3</v>
      </c>
      <c r="H22" s="133">
        <v>2809.8</v>
      </c>
      <c r="I22" s="133">
        <v>2567.7</v>
      </c>
      <c r="J22" s="133">
        <v>2304.5</v>
      </c>
      <c r="K22" s="135">
        <v>114</v>
      </c>
      <c r="L22" s="85">
        <v>230897.36</v>
      </c>
      <c r="M22" s="88">
        <v>0</v>
      </c>
      <c r="N22" s="88">
        <v>0</v>
      </c>
      <c r="O22" s="88">
        <v>0</v>
      </c>
      <c r="P22" s="88">
        <f t="shared" si="1"/>
        <v>230897.36</v>
      </c>
      <c r="Q22" s="87" t="s">
        <v>97</v>
      </c>
      <c r="R22" s="83" t="s">
        <v>64</v>
      </c>
    </row>
    <row r="23" spans="1:18" s="3" customFormat="1" ht="39.75" customHeight="1">
      <c r="A23" s="38">
        <f t="shared" si="0"/>
        <v>17</v>
      </c>
      <c r="B23" s="142" t="s">
        <v>121</v>
      </c>
      <c r="C23" s="135">
        <v>1960</v>
      </c>
      <c r="D23" s="130" t="s">
        <v>27</v>
      </c>
      <c r="E23" s="134" t="s">
        <v>108</v>
      </c>
      <c r="F23" s="132">
        <v>2</v>
      </c>
      <c r="G23" s="132">
        <v>2</v>
      </c>
      <c r="H23" s="133">
        <v>711.14</v>
      </c>
      <c r="I23" s="133">
        <v>667.94</v>
      </c>
      <c r="J23" s="133">
        <v>559.3</v>
      </c>
      <c r="K23" s="135">
        <v>36</v>
      </c>
      <c r="L23" s="85">
        <v>316523.26</v>
      </c>
      <c r="M23" s="88">
        <v>0</v>
      </c>
      <c r="N23" s="88">
        <v>0</v>
      </c>
      <c r="O23" s="88">
        <v>0</v>
      </c>
      <c r="P23" s="88">
        <f t="shared" si="1"/>
        <v>316523.26</v>
      </c>
      <c r="Q23" s="87" t="s">
        <v>97</v>
      </c>
      <c r="R23" s="83" t="s">
        <v>64</v>
      </c>
    </row>
    <row r="24" spans="1:20" ht="27.75" customHeight="1">
      <c r="A24" s="275" t="s">
        <v>65</v>
      </c>
      <c r="B24" s="276"/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73">
        <f aca="true" t="shared" si="2" ref="H24:P24">SUM(H7:H23)</f>
        <v>43829.270000000004</v>
      </c>
      <c r="I24" s="73">
        <f t="shared" si="2"/>
        <v>34669.22</v>
      </c>
      <c r="J24" s="73">
        <f t="shared" si="2"/>
        <v>30090.799999999996</v>
      </c>
      <c r="K24" s="73">
        <f t="shared" si="2"/>
        <v>1847</v>
      </c>
      <c r="L24" s="88">
        <f>SUM(L7:L23)</f>
        <v>53059424.779999994</v>
      </c>
      <c r="M24" s="143">
        <f t="shared" si="2"/>
        <v>0</v>
      </c>
      <c r="N24" s="143">
        <f t="shared" si="2"/>
        <v>0</v>
      </c>
      <c r="O24" s="143">
        <f t="shared" si="2"/>
        <v>0</v>
      </c>
      <c r="P24" s="143">
        <f t="shared" si="2"/>
        <v>53059424.779999994</v>
      </c>
      <c r="Q24" s="87" t="s">
        <v>54</v>
      </c>
      <c r="R24" s="87" t="s">
        <v>54</v>
      </c>
      <c r="T24" s="19"/>
    </row>
    <row r="25" spans="1:24" ht="27.75" customHeight="1">
      <c r="A25" s="275" t="s">
        <v>66</v>
      </c>
      <c r="B25" s="285"/>
      <c r="C25" s="285"/>
      <c r="D25" s="276"/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44">
        <f>P25</f>
        <v>54057589.52</v>
      </c>
      <c r="M25" s="145" t="s">
        <v>54</v>
      </c>
      <c r="N25" s="145" t="s">
        <v>54</v>
      </c>
      <c r="O25" s="145" t="s">
        <v>54</v>
      </c>
      <c r="P25" s="144">
        <v>54057589.52</v>
      </c>
      <c r="Q25" s="145" t="s">
        <v>54</v>
      </c>
      <c r="R25" s="145" t="s">
        <v>54</v>
      </c>
      <c r="U25" s="18"/>
      <c r="V25" s="18"/>
      <c r="W25" s="18"/>
      <c r="X25" s="18"/>
    </row>
    <row r="26" spans="1:18" ht="12.75">
      <c r="A26" s="44"/>
      <c r="B26" s="7"/>
      <c r="C26" s="2"/>
      <c r="D26" s="2"/>
      <c r="E26" s="2"/>
      <c r="F26" s="2"/>
      <c r="G26" s="2"/>
      <c r="H26" s="17"/>
      <c r="I26" s="17"/>
      <c r="J26" s="17"/>
      <c r="K26" s="17"/>
      <c r="Q26" s="146"/>
      <c r="R26" s="147"/>
    </row>
    <row r="27" spans="1:18" ht="12.75">
      <c r="A27" s="6"/>
      <c r="B27" s="7"/>
      <c r="C27" s="2"/>
      <c r="D27" s="2"/>
      <c r="E27" s="2"/>
      <c r="F27" s="2"/>
      <c r="G27" s="2"/>
      <c r="H27" s="2"/>
      <c r="I27" s="2"/>
      <c r="J27" s="2"/>
      <c r="N27" s="13"/>
      <c r="O27" s="13"/>
      <c r="Q27" s="146"/>
      <c r="R27" s="147"/>
    </row>
    <row r="28" spans="1:18" ht="48" customHeight="1">
      <c r="A28" s="6"/>
      <c r="B28" s="7"/>
      <c r="C28" s="2"/>
      <c r="D28" s="2"/>
      <c r="E28" s="2"/>
      <c r="F28" s="2"/>
      <c r="G28" s="2"/>
      <c r="H28" s="2"/>
      <c r="I28" s="2"/>
      <c r="J28" s="2"/>
      <c r="M28" s="14"/>
      <c r="Q28" s="146"/>
      <c r="R28" s="147"/>
    </row>
    <row r="29" ht="12.75">
      <c r="L29" s="14"/>
    </row>
    <row r="33" ht="69.75" customHeight="1">
      <c r="L33" s="13"/>
    </row>
    <row r="34" ht="12.75">
      <c r="D34" s="4"/>
    </row>
  </sheetData>
  <sheetProtection/>
  <mergeCells count="18">
    <mergeCell ref="P1:R1"/>
    <mergeCell ref="A24:B24"/>
    <mergeCell ref="A25:D25"/>
    <mergeCell ref="K3:K4"/>
    <mergeCell ref="L3:P3"/>
    <mergeCell ref="Q3:Q5"/>
    <mergeCell ref="R3:R5"/>
    <mergeCell ref="C4:C5"/>
    <mergeCell ref="D4:D5"/>
    <mergeCell ref="A2:R2"/>
    <mergeCell ref="A3:A5"/>
    <mergeCell ref="B3:B5"/>
    <mergeCell ref="C3:D3"/>
    <mergeCell ref="E3:E5"/>
    <mergeCell ref="F3:F5"/>
    <mergeCell ref="G3:G5"/>
    <mergeCell ref="H3:H4"/>
    <mergeCell ref="I3:J3"/>
  </mergeCells>
  <printOptions horizontalCentered="1"/>
  <pageMargins left="0.31496062992125984" right="0.31496062992125984" top="1.1811023622047245" bottom="0.5511811023622047" header="0.31496062992125984" footer="0.31496062992125984"/>
  <pageSetup orientation="landscape" paperSize="9" scale="75" r:id="rId1"/>
  <rowBreaks count="1" manualBreakCount="1">
    <brk id="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60" zoomScaleNormal="70" zoomScalePageLayoutView="0" workbookViewId="0" topLeftCell="A1">
      <selection activeCell="R1" sqref="R1:X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4" width="14.00390625" style="0" customWidth="1"/>
    <col min="5" max="5" width="9.8515625" style="0" customWidth="1"/>
    <col min="6" max="6" width="14.140625" style="0" customWidth="1"/>
    <col min="7" max="8" width="11.140625" style="0" customWidth="1"/>
    <col min="9" max="9" width="9.28125" style="0" customWidth="1"/>
    <col min="10" max="10" width="4.28125" style="0" customWidth="1"/>
    <col min="11" max="11" width="5.57421875" style="0" customWidth="1"/>
    <col min="12" max="12" width="9.00390625" style="0" customWidth="1"/>
    <col min="13" max="13" width="14.28125" style="0" customWidth="1"/>
    <col min="14" max="14" width="5.421875" style="0" customWidth="1"/>
    <col min="15" max="15" width="6.8515625" style="0" customWidth="1"/>
    <col min="16" max="16" width="9.421875" style="0" customWidth="1"/>
    <col min="17" max="17" width="14.7109375" style="0" customWidth="1"/>
    <col min="18" max="18" width="6.00390625" style="0" customWidth="1"/>
    <col min="19" max="19" width="5.421875" style="0" customWidth="1"/>
    <col min="20" max="20" width="5.57421875" style="0" customWidth="1"/>
    <col min="21" max="21" width="5.421875" style="0" customWidth="1"/>
    <col min="22" max="22" width="5.57421875" style="0" customWidth="1"/>
    <col min="23" max="23" width="10.00390625" style="0" customWidth="1"/>
    <col min="24" max="24" width="12.421875" style="0" customWidth="1"/>
  </cols>
  <sheetData>
    <row r="1" spans="18:24" ht="119.25" customHeight="1">
      <c r="R1" s="361" t="s">
        <v>174</v>
      </c>
      <c r="S1" s="361"/>
      <c r="T1" s="361"/>
      <c r="U1" s="361"/>
      <c r="V1" s="361"/>
      <c r="W1" s="361"/>
      <c r="X1" s="361"/>
    </row>
    <row r="2" spans="1:24" ht="74.25" customHeight="1">
      <c r="A2" s="297" t="s">
        <v>122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</row>
    <row r="3" spans="1:24" ht="15.75" customHeight="1">
      <c r="A3" s="306" t="s">
        <v>0</v>
      </c>
      <c r="B3" s="307" t="s">
        <v>23</v>
      </c>
      <c r="C3" s="310" t="s">
        <v>11</v>
      </c>
      <c r="D3" s="311" t="s">
        <v>32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3"/>
      <c r="X3" s="290" t="s">
        <v>55</v>
      </c>
    </row>
    <row r="4" spans="1:24" ht="18.75" customHeight="1">
      <c r="A4" s="306"/>
      <c r="B4" s="308"/>
      <c r="C4" s="310"/>
      <c r="D4" s="299" t="s">
        <v>15</v>
      </c>
      <c r="E4" s="302" t="s">
        <v>38</v>
      </c>
      <c r="F4" s="302"/>
      <c r="G4" s="302"/>
      <c r="H4" s="302"/>
      <c r="I4" s="303"/>
      <c r="J4" s="310" t="s">
        <v>6</v>
      </c>
      <c r="K4" s="310"/>
      <c r="L4" s="317" t="s">
        <v>5</v>
      </c>
      <c r="M4" s="317"/>
      <c r="N4" s="317" t="s">
        <v>7</v>
      </c>
      <c r="O4" s="317"/>
      <c r="P4" s="317" t="s">
        <v>33</v>
      </c>
      <c r="Q4" s="317"/>
      <c r="R4" s="317" t="s">
        <v>34</v>
      </c>
      <c r="S4" s="317"/>
      <c r="T4" s="317" t="s">
        <v>35</v>
      </c>
      <c r="U4" s="317"/>
      <c r="V4" s="314" t="s">
        <v>36</v>
      </c>
      <c r="W4" s="319" t="s">
        <v>37</v>
      </c>
      <c r="X4" s="291"/>
    </row>
    <row r="5" spans="1:24" ht="18.75" customHeight="1">
      <c r="A5" s="306"/>
      <c r="B5" s="308"/>
      <c r="C5" s="310"/>
      <c r="D5" s="300"/>
      <c r="E5" s="304"/>
      <c r="F5" s="304"/>
      <c r="G5" s="304"/>
      <c r="H5" s="304"/>
      <c r="I5" s="305"/>
      <c r="J5" s="310"/>
      <c r="K5" s="31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5"/>
      <c r="W5" s="319"/>
      <c r="X5" s="291"/>
    </row>
    <row r="6" spans="1:24" ht="227.25" customHeight="1">
      <c r="A6" s="306"/>
      <c r="B6" s="308"/>
      <c r="C6" s="310"/>
      <c r="D6" s="301"/>
      <c r="E6" s="24" t="s">
        <v>39</v>
      </c>
      <c r="F6" s="24" t="s">
        <v>40</v>
      </c>
      <c r="G6" s="24" t="s">
        <v>41</v>
      </c>
      <c r="H6" s="24" t="s">
        <v>42</v>
      </c>
      <c r="I6" s="24" t="s">
        <v>43</v>
      </c>
      <c r="J6" s="310"/>
      <c r="K6" s="31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6"/>
      <c r="W6" s="319"/>
      <c r="X6" s="292"/>
    </row>
    <row r="7" spans="1:24" ht="15.75">
      <c r="A7" s="306"/>
      <c r="B7" s="309"/>
      <c r="C7" s="21" t="s">
        <v>24</v>
      </c>
      <c r="D7" s="21" t="s">
        <v>24</v>
      </c>
      <c r="E7" s="21" t="s">
        <v>24</v>
      </c>
      <c r="F7" s="21" t="s">
        <v>24</v>
      </c>
      <c r="G7" s="21" t="s">
        <v>24</v>
      </c>
      <c r="H7" s="21" t="s">
        <v>24</v>
      </c>
      <c r="I7" s="21" t="s">
        <v>24</v>
      </c>
      <c r="J7" s="21" t="s">
        <v>9</v>
      </c>
      <c r="K7" s="21" t="s">
        <v>24</v>
      </c>
      <c r="L7" s="21" t="s">
        <v>8</v>
      </c>
      <c r="M7" s="21" t="s">
        <v>24</v>
      </c>
      <c r="N7" s="21" t="s">
        <v>8</v>
      </c>
      <c r="O7" s="21" t="s">
        <v>24</v>
      </c>
      <c r="P7" s="21" t="s">
        <v>8</v>
      </c>
      <c r="Q7" s="21" t="s">
        <v>24</v>
      </c>
      <c r="R7" s="21" t="s">
        <v>44</v>
      </c>
      <c r="S7" s="21" t="s">
        <v>24</v>
      </c>
      <c r="T7" s="21" t="s">
        <v>8</v>
      </c>
      <c r="U7" s="21" t="s">
        <v>24</v>
      </c>
      <c r="V7" s="21" t="s">
        <v>24</v>
      </c>
      <c r="W7" s="21" t="s">
        <v>24</v>
      </c>
      <c r="X7" s="34" t="s">
        <v>24</v>
      </c>
    </row>
    <row r="8" spans="1:24" ht="15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35">
        <v>24</v>
      </c>
    </row>
    <row r="9" spans="1:24" ht="38.25" customHeight="1">
      <c r="A9" s="38">
        <v>1</v>
      </c>
      <c r="B9" s="128" t="s">
        <v>123</v>
      </c>
      <c r="C9" s="85">
        <v>17452821.04</v>
      </c>
      <c r="D9" s="148">
        <v>0</v>
      </c>
      <c r="E9" s="29"/>
      <c r="F9" s="29"/>
      <c r="G9" s="29"/>
      <c r="H9" s="23"/>
      <c r="I9" s="23"/>
      <c r="J9" s="23"/>
      <c r="K9" s="23"/>
      <c r="L9" s="149">
        <v>701.1</v>
      </c>
      <c r="M9" s="149">
        <v>3317150.94</v>
      </c>
      <c r="N9" s="30"/>
      <c r="O9" s="29"/>
      <c r="P9" s="150">
        <v>2440</v>
      </c>
      <c r="Q9" s="150">
        <v>14135670.1</v>
      </c>
      <c r="R9" s="45"/>
      <c r="S9" s="45"/>
      <c r="T9" s="29"/>
      <c r="U9" s="20"/>
      <c r="V9" s="20"/>
      <c r="W9" s="20"/>
      <c r="X9" s="50"/>
    </row>
    <row r="10" spans="1:24" ht="42" customHeight="1">
      <c r="A10" s="38">
        <f>A9+1</f>
        <v>2</v>
      </c>
      <c r="B10" s="128" t="s">
        <v>124</v>
      </c>
      <c r="C10" s="85">
        <f>M10+Q10</f>
        <v>17603454.45</v>
      </c>
      <c r="D10" s="151">
        <v>0</v>
      </c>
      <c r="E10" s="32"/>
      <c r="F10" s="152"/>
      <c r="G10" s="32"/>
      <c r="H10" s="32"/>
      <c r="I10" s="32"/>
      <c r="J10" s="23"/>
      <c r="K10" s="23"/>
      <c r="L10" s="149">
        <v>990</v>
      </c>
      <c r="M10" s="149">
        <v>5288730.5</v>
      </c>
      <c r="N10" s="31"/>
      <c r="O10" s="29"/>
      <c r="P10" s="150">
        <v>2440</v>
      </c>
      <c r="Q10" s="150">
        <v>12314723.95</v>
      </c>
      <c r="R10" s="29"/>
      <c r="S10" s="45"/>
      <c r="U10" s="32"/>
      <c r="V10" s="20"/>
      <c r="W10" s="20"/>
      <c r="X10" s="50"/>
    </row>
    <row r="11" spans="1:24" ht="26.25" customHeight="1">
      <c r="A11" s="38">
        <f aca="true" t="shared" si="0" ref="A11:A24">A10+1</f>
        <v>3</v>
      </c>
      <c r="B11" s="139" t="s">
        <v>105</v>
      </c>
      <c r="C11" s="85">
        <f>D11</f>
        <v>4894297.8</v>
      </c>
      <c r="D11" s="149">
        <v>4894297.8</v>
      </c>
      <c r="E11" s="29">
        <v>82194.08</v>
      </c>
      <c r="F11" s="29" t="s">
        <v>135</v>
      </c>
      <c r="G11" s="29"/>
      <c r="H11" s="29"/>
      <c r="I11" s="149"/>
      <c r="J11" s="23"/>
      <c r="K11" s="23"/>
      <c r="L11" s="29"/>
      <c r="M11" s="32"/>
      <c r="N11" s="31"/>
      <c r="O11" s="29"/>
      <c r="P11" s="29"/>
      <c r="Q11" s="46"/>
      <c r="R11" s="28"/>
      <c r="S11" s="46"/>
      <c r="T11" s="23"/>
      <c r="U11" s="23"/>
      <c r="V11" s="23"/>
      <c r="W11" s="153"/>
      <c r="X11" s="69"/>
    </row>
    <row r="12" spans="1:24" ht="32.25" customHeight="1">
      <c r="A12" s="38">
        <f t="shared" si="0"/>
        <v>4</v>
      </c>
      <c r="B12" s="140" t="s">
        <v>106</v>
      </c>
      <c r="C12" s="85">
        <v>6692639.04</v>
      </c>
      <c r="D12" s="154">
        <f>F12</f>
        <v>6692639.04</v>
      </c>
      <c r="E12" s="154"/>
      <c r="F12" s="154">
        <v>6692639.04</v>
      </c>
      <c r="G12" s="23"/>
      <c r="H12" s="23"/>
      <c r="I12" s="23"/>
      <c r="J12" s="23"/>
      <c r="K12" s="23"/>
      <c r="L12" s="51"/>
      <c r="M12" s="25"/>
      <c r="N12" s="23"/>
      <c r="O12" s="23"/>
      <c r="P12" s="23"/>
      <c r="Q12" s="47"/>
      <c r="R12" s="23"/>
      <c r="S12" s="47"/>
      <c r="T12" s="23"/>
      <c r="U12" s="23"/>
      <c r="V12" s="23"/>
      <c r="W12" s="23"/>
      <c r="X12" s="69"/>
    </row>
    <row r="13" spans="1:24" ht="41.25" customHeight="1">
      <c r="A13" s="38">
        <f t="shared" si="0"/>
        <v>5</v>
      </c>
      <c r="B13" s="140" t="s">
        <v>125</v>
      </c>
      <c r="C13" s="85">
        <v>279341.05</v>
      </c>
      <c r="D13" s="148">
        <v>0</v>
      </c>
      <c r="E13" s="23"/>
      <c r="F13" s="23"/>
      <c r="G13" s="23"/>
      <c r="H13" s="23"/>
      <c r="I13" s="23"/>
      <c r="J13" s="23"/>
      <c r="K13" s="23"/>
      <c r="L13" s="51"/>
      <c r="M13" s="26"/>
      <c r="N13" s="23"/>
      <c r="O13" s="23"/>
      <c r="P13" s="23"/>
      <c r="Q13" s="47"/>
      <c r="R13" s="23"/>
      <c r="S13" s="47"/>
      <c r="T13" s="23"/>
      <c r="U13" s="23"/>
      <c r="V13" s="23"/>
      <c r="W13" s="23"/>
      <c r="X13" s="155">
        <v>279341.05</v>
      </c>
    </row>
    <row r="14" spans="1:24" ht="42.75" customHeight="1">
      <c r="A14" s="38">
        <f>A13+1</f>
        <v>6</v>
      </c>
      <c r="B14" s="140" t="s">
        <v>126</v>
      </c>
      <c r="C14" s="85">
        <v>276096.95</v>
      </c>
      <c r="D14" s="148">
        <v>0</v>
      </c>
      <c r="E14" s="23"/>
      <c r="F14" s="23"/>
      <c r="G14" s="23"/>
      <c r="H14" s="23"/>
      <c r="I14" s="23"/>
      <c r="J14" s="23"/>
      <c r="K14" s="23"/>
      <c r="L14" s="29"/>
      <c r="M14" s="32"/>
      <c r="N14" s="31"/>
      <c r="O14" s="29"/>
      <c r="P14" s="29"/>
      <c r="Q14" s="47"/>
      <c r="R14" s="23"/>
      <c r="S14" s="47"/>
      <c r="T14" s="23"/>
      <c r="U14" s="23"/>
      <c r="V14" s="23"/>
      <c r="W14" s="23"/>
      <c r="X14" s="155">
        <v>276096.95</v>
      </c>
    </row>
    <row r="15" spans="1:25" ht="60" customHeight="1">
      <c r="A15" s="156"/>
      <c r="B15" s="157"/>
      <c r="C15" s="158"/>
      <c r="D15" s="159"/>
      <c r="E15" s="160"/>
      <c r="F15" s="160"/>
      <c r="G15" s="160"/>
      <c r="H15" s="160"/>
      <c r="I15" s="160"/>
      <c r="J15" s="160"/>
      <c r="K15" s="160"/>
      <c r="L15" s="161"/>
      <c r="M15" s="162"/>
      <c r="N15" s="163"/>
      <c r="O15" s="161"/>
      <c r="P15" s="161"/>
      <c r="Q15" s="164"/>
      <c r="R15" s="160"/>
      <c r="S15" s="164"/>
      <c r="T15" s="160"/>
      <c r="U15" s="160"/>
      <c r="V15" s="160"/>
      <c r="W15" s="160"/>
      <c r="X15" s="165"/>
      <c r="Y15" s="160"/>
    </row>
    <row r="16" spans="1:24" ht="25.5">
      <c r="A16" s="38">
        <f>A14+1</f>
        <v>7</v>
      </c>
      <c r="B16" s="140" t="s">
        <v>110</v>
      </c>
      <c r="C16" s="85">
        <v>179824.15</v>
      </c>
      <c r="D16" s="148">
        <v>0</v>
      </c>
      <c r="E16" s="23"/>
      <c r="F16" s="23"/>
      <c r="G16" s="23"/>
      <c r="H16" s="23"/>
      <c r="I16" s="23"/>
      <c r="J16" s="52"/>
      <c r="K16" s="39"/>
      <c r="L16" s="23"/>
      <c r="M16" s="23"/>
      <c r="N16" s="23"/>
      <c r="O16" s="23"/>
      <c r="P16" s="27"/>
      <c r="Q16" s="39"/>
      <c r="R16" s="23"/>
      <c r="S16" s="47"/>
      <c r="T16" s="23"/>
      <c r="U16" s="23"/>
      <c r="V16" s="23"/>
      <c r="W16" s="23"/>
      <c r="X16" s="166">
        <v>179824.15</v>
      </c>
    </row>
    <row r="17" spans="1:24" ht="25.5">
      <c r="A17" s="38">
        <f t="shared" si="0"/>
        <v>8</v>
      </c>
      <c r="B17" s="140" t="s">
        <v>111</v>
      </c>
      <c r="C17" s="85">
        <v>1445684.1</v>
      </c>
      <c r="D17" s="148">
        <v>0</v>
      </c>
      <c r="E17" s="69"/>
      <c r="F17" s="23"/>
      <c r="G17" s="23"/>
      <c r="H17" s="23"/>
      <c r="I17" s="23"/>
      <c r="J17" s="52"/>
      <c r="K17" s="39"/>
      <c r="L17" s="23"/>
      <c r="M17" s="23"/>
      <c r="N17" s="23"/>
      <c r="O17" s="23"/>
      <c r="P17" s="27"/>
      <c r="Q17" s="39"/>
      <c r="R17" s="23"/>
      <c r="S17" s="47"/>
      <c r="T17" s="23"/>
      <c r="U17" s="23"/>
      <c r="V17" s="23"/>
      <c r="W17" s="23"/>
      <c r="X17" s="166">
        <v>1445684.1</v>
      </c>
    </row>
    <row r="18" spans="1:24" ht="36.75" customHeight="1">
      <c r="A18" s="38">
        <f t="shared" si="0"/>
        <v>9</v>
      </c>
      <c r="B18" s="140" t="s">
        <v>127</v>
      </c>
      <c r="C18" s="85">
        <v>295551.86</v>
      </c>
      <c r="D18" s="148">
        <v>0</v>
      </c>
      <c r="E18" s="69"/>
      <c r="F18" s="53"/>
      <c r="G18" s="53"/>
      <c r="H18" s="53"/>
      <c r="I18" s="53"/>
      <c r="J18" s="53"/>
      <c r="K18" s="54"/>
      <c r="L18" s="53"/>
      <c r="M18" s="53"/>
      <c r="N18" s="53"/>
      <c r="O18" s="53"/>
      <c r="P18" s="62"/>
      <c r="Q18" s="60"/>
      <c r="R18" s="53"/>
      <c r="S18" s="50"/>
      <c r="T18" s="53"/>
      <c r="U18" s="53"/>
      <c r="V18" s="53"/>
      <c r="W18" s="53"/>
      <c r="X18" s="166">
        <v>295551.86</v>
      </c>
    </row>
    <row r="19" spans="1:24" ht="31.5" customHeight="1">
      <c r="A19" s="38">
        <f t="shared" si="0"/>
        <v>10</v>
      </c>
      <c r="B19" s="140" t="s">
        <v>114</v>
      </c>
      <c r="C19" s="85">
        <v>997737.65</v>
      </c>
      <c r="D19" s="148">
        <v>0</v>
      </c>
      <c r="E19" s="53"/>
      <c r="F19" s="53"/>
      <c r="G19" s="53"/>
      <c r="H19" s="53"/>
      <c r="I19" s="53"/>
      <c r="J19" s="53"/>
      <c r="K19" s="50"/>
      <c r="L19" s="55"/>
      <c r="M19" s="55"/>
      <c r="N19" s="55"/>
      <c r="O19" s="55"/>
      <c r="P19" s="56"/>
      <c r="Q19" s="39"/>
      <c r="R19" s="53"/>
      <c r="S19" s="50"/>
      <c r="T19" s="53"/>
      <c r="U19" s="53"/>
      <c r="V19" s="53"/>
      <c r="W19" s="53"/>
      <c r="X19" s="166">
        <v>997737.65</v>
      </c>
    </row>
    <row r="20" spans="1:24" ht="27" customHeight="1">
      <c r="A20" s="38">
        <f t="shared" si="0"/>
        <v>11</v>
      </c>
      <c r="B20" s="140" t="s">
        <v>115</v>
      </c>
      <c r="C20" s="85">
        <v>337022.97</v>
      </c>
      <c r="D20" s="148">
        <v>0</v>
      </c>
      <c r="E20" s="23"/>
      <c r="F20" s="23"/>
      <c r="G20" s="23"/>
      <c r="H20" s="23"/>
      <c r="I20" s="23"/>
      <c r="J20" s="53"/>
      <c r="K20" s="50"/>
      <c r="L20" s="58"/>
      <c r="M20" s="59"/>
      <c r="N20" s="58"/>
      <c r="O20" s="58"/>
      <c r="P20" s="61"/>
      <c r="Q20" s="60"/>
      <c r="R20" s="23"/>
      <c r="S20" s="47"/>
      <c r="T20" s="23"/>
      <c r="U20" s="23"/>
      <c r="V20" s="23"/>
      <c r="W20" s="23"/>
      <c r="X20" s="166">
        <v>337022.97</v>
      </c>
    </row>
    <row r="21" spans="1:24" ht="46.5" customHeight="1">
      <c r="A21" s="38">
        <f t="shared" si="0"/>
        <v>12</v>
      </c>
      <c r="B21" s="140" t="s">
        <v>128</v>
      </c>
      <c r="C21" s="85">
        <v>978570.45</v>
      </c>
      <c r="D21" s="148">
        <v>0</v>
      </c>
      <c r="E21" s="53"/>
      <c r="F21" s="53"/>
      <c r="G21" s="53"/>
      <c r="H21" s="53"/>
      <c r="I21" s="53"/>
      <c r="J21" s="53"/>
      <c r="K21" s="54"/>
      <c r="L21" s="50"/>
      <c r="M21" s="50"/>
      <c r="N21" s="55"/>
      <c r="O21" s="55"/>
      <c r="P21" s="56"/>
      <c r="Q21" s="39"/>
      <c r="R21" s="53"/>
      <c r="S21" s="50"/>
      <c r="T21" s="53"/>
      <c r="U21" s="53"/>
      <c r="V21" s="53"/>
      <c r="W21" s="53"/>
      <c r="X21" s="166">
        <v>978570.45</v>
      </c>
    </row>
    <row r="22" spans="1:24" ht="46.5" customHeight="1">
      <c r="A22" s="38">
        <f t="shared" si="0"/>
        <v>13</v>
      </c>
      <c r="B22" s="140" t="s">
        <v>129</v>
      </c>
      <c r="C22" s="85">
        <v>233641.56</v>
      </c>
      <c r="D22" s="148">
        <v>0</v>
      </c>
      <c r="E22" s="53"/>
      <c r="F22" s="53"/>
      <c r="G22" s="53"/>
      <c r="H22" s="53"/>
      <c r="I22" s="53"/>
      <c r="J22" s="53"/>
      <c r="K22" s="54"/>
      <c r="L22" s="53"/>
      <c r="M22" s="53"/>
      <c r="N22" s="53"/>
      <c r="O22" s="53"/>
      <c r="P22" s="62"/>
      <c r="Q22" s="60"/>
      <c r="R22" s="53"/>
      <c r="S22" s="50"/>
      <c r="T22" s="53"/>
      <c r="U22" s="53"/>
      <c r="V22" s="53"/>
      <c r="W22" s="53"/>
      <c r="X22" s="166">
        <v>233641.56</v>
      </c>
    </row>
    <row r="23" spans="1:24" ht="36.75" customHeight="1">
      <c r="A23" s="38">
        <f t="shared" si="0"/>
        <v>14</v>
      </c>
      <c r="B23" s="140" t="s">
        <v>130</v>
      </c>
      <c r="C23" s="85">
        <v>420843.28</v>
      </c>
      <c r="D23" s="148">
        <v>0</v>
      </c>
      <c r="E23" s="53"/>
      <c r="F23" s="53"/>
      <c r="G23" s="53"/>
      <c r="H23" s="53"/>
      <c r="I23" s="53"/>
      <c r="J23" s="53"/>
      <c r="K23" s="54"/>
      <c r="L23" s="53"/>
      <c r="M23" s="53"/>
      <c r="N23" s="53"/>
      <c r="O23" s="53"/>
      <c r="P23" s="62"/>
      <c r="Q23" s="60"/>
      <c r="R23" s="53"/>
      <c r="S23" s="50"/>
      <c r="T23" s="53"/>
      <c r="U23" s="53"/>
      <c r="V23" s="53"/>
      <c r="W23" s="53"/>
      <c r="X23" s="166">
        <v>420843.28</v>
      </c>
    </row>
    <row r="24" spans="1:24" ht="47.25" customHeight="1">
      <c r="A24" s="38">
        <f t="shared" si="0"/>
        <v>15</v>
      </c>
      <c r="B24" s="140" t="s">
        <v>131</v>
      </c>
      <c r="C24" s="85">
        <v>424477.81</v>
      </c>
      <c r="D24" s="148">
        <v>0</v>
      </c>
      <c r="E24" s="53"/>
      <c r="F24" s="53"/>
      <c r="G24" s="53"/>
      <c r="H24" s="53"/>
      <c r="I24" s="53"/>
      <c r="J24" s="53"/>
      <c r="K24" s="54"/>
      <c r="L24" s="53"/>
      <c r="M24" s="53"/>
      <c r="N24" s="53"/>
      <c r="O24" s="53"/>
      <c r="P24" s="62"/>
      <c r="Q24" s="60"/>
      <c r="R24" s="53"/>
      <c r="S24" s="50"/>
      <c r="T24" s="53"/>
      <c r="U24" s="53"/>
      <c r="V24" s="53"/>
      <c r="W24" s="53"/>
      <c r="X24" s="166">
        <v>424477.81</v>
      </c>
    </row>
    <row r="25" spans="1:24" ht="53.25" customHeight="1">
      <c r="A25" s="38">
        <v>16</v>
      </c>
      <c r="B25" s="140" t="s">
        <v>132</v>
      </c>
      <c r="C25" s="85">
        <v>230897.36</v>
      </c>
      <c r="D25" s="148">
        <v>0</v>
      </c>
      <c r="E25" s="53"/>
      <c r="F25" s="53"/>
      <c r="G25" s="53"/>
      <c r="H25" s="53"/>
      <c r="I25" s="53"/>
      <c r="J25" s="53"/>
      <c r="K25" s="54"/>
      <c r="L25" s="53"/>
      <c r="M25" s="53"/>
      <c r="N25" s="53"/>
      <c r="O25" s="53"/>
      <c r="P25" s="62"/>
      <c r="Q25" s="60"/>
      <c r="R25" s="53"/>
      <c r="S25" s="50"/>
      <c r="T25" s="53"/>
      <c r="U25" s="53"/>
      <c r="V25" s="53"/>
      <c r="W25" s="53"/>
      <c r="X25" s="166">
        <v>230897.36</v>
      </c>
    </row>
    <row r="26" spans="1:24" ht="35.25" customHeight="1">
      <c r="A26" s="38">
        <v>17</v>
      </c>
      <c r="B26" s="142" t="s">
        <v>121</v>
      </c>
      <c r="C26" s="85">
        <v>316523.26</v>
      </c>
      <c r="D26" s="148">
        <v>0</v>
      </c>
      <c r="E26" s="79"/>
      <c r="F26" s="79"/>
      <c r="G26" s="79"/>
      <c r="H26" s="79"/>
      <c r="I26" s="53"/>
      <c r="J26" s="53"/>
      <c r="K26" s="54"/>
      <c r="L26" s="53"/>
      <c r="M26" s="79"/>
      <c r="N26" s="53"/>
      <c r="O26" s="53"/>
      <c r="P26" s="62"/>
      <c r="Q26" s="60"/>
      <c r="R26" s="53"/>
      <c r="S26" s="50"/>
      <c r="T26" s="53"/>
      <c r="U26" s="53"/>
      <c r="V26" s="79"/>
      <c r="W26" s="53"/>
      <c r="X26" s="166">
        <v>316523.26</v>
      </c>
    </row>
    <row r="27" spans="1:24" ht="36" customHeight="1">
      <c r="A27" s="275" t="s">
        <v>133</v>
      </c>
      <c r="B27" s="276"/>
      <c r="C27" s="167">
        <f>C26+C25+C24+C23+C22+C21+C20+C19+C18+C17+C16+C14+C13+C12+C11+C10+C9</f>
        <v>53059424.779999994</v>
      </c>
      <c r="D27" s="167">
        <f>D26+D25+D24+D23+D22+D21+D20+D19+D18+D17+D16+D14+D13+D12+D11+D10+D9</f>
        <v>11586936.84</v>
      </c>
      <c r="E27" s="167">
        <f aca="true" t="shared" si="1" ref="E27:X27">E26+E25+E24+E23+E22+E21+E20+E19+E18+E17+E16+E14+E13+E12+E11+E10+E9</f>
        <v>82194.08</v>
      </c>
      <c r="F27" s="171">
        <v>11504742.76</v>
      </c>
      <c r="G27" s="167">
        <f t="shared" si="1"/>
        <v>0</v>
      </c>
      <c r="H27" s="167">
        <f t="shared" si="1"/>
        <v>0</v>
      </c>
      <c r="I27" s="167">
        <f t="shared" si="1"/>
        <v>0</v>
      </c>
      <c r="J27" s="168">
        <f t="shared" si="1"/>
        <v>0</v>
      </c>
      <c r="K27" s="167">
        <f t="shared" si="1"/>
        <v>0</v>
      </c>
      <c r="L27" s="167">
        <f t="shared" si="1"/>
        <v>1691.1</v>
      </c>
      <c r="M27" s="167">
        <f t="shared" si="1"/>
        <v>8605881.44</v>
      </c>
      <c r="N27" s="167">
        <f t="shared" si="1"/>
        <v>0</v>
      </c>
      <c r="O27" s="167">
        <f t="shared" si="1"/>
        <v>0</v>
      </c>
      <c r="P27" s="167">
        <f t="shared" si="1"/>
        <v>4880</v>
      </c>
      <c r="Q27" s="167">
        <f t="shared" si="1"/>
        <v>26450394.049999997</v>
      </c>
      <c r="R27" s="167">
        <f t="shared" si="1"/>
        <v>0</v>
      </c>
      <c r="S27" s="167">
        <f t="shared" si="1"/>
        <v>0</v>
      </c>
      <c r="T27" s="167">
        <f t="shared" si="1"/>
        <v>0</v>
      </c>
      <c r="U27" s="167">
        <f t="shared" si="1"/>
        <v>0</v>
      </c>
      <c r="V27" s="167">
        <f t="shared" si="1"/>
        <v>0</v>
      </c>
      <c r="W27" s="167">
        <f t="shared" si="1"/>
        <v>0</v>
      </c>
      <c r="X27" s="167">
        <f t="shared" si="1"/>
        <v>6416212.449999999</v>
      </c>
    </row>
    <row r="28" spans="1:24" ht="26.25" customHeight="1">
      <c r="A28" s="318" t="s">
        <v>67</v>
      </c>
      <c r="B28" s="318"/>
      <c r="C28" s="167">
        <f>D28+M28+Q28+W28</f>
        <v>998164.7438619998</v>
      </c>
      <c r="D28" s="73">
        <f aca="true" t="shared" si="2" ref="D28:I28">D27*0.0214</f>
        <v>247960.448376</v>
      </c>
      <c r="E28" s="73">
        <f t="shared" si="2"/>
        <v>1758.9533119999999</v>
      </c>
      <c r="F28" s="73">
        <f t="shared" si="2"/>
        <v>246201.495064</v>
      </c>
      <c r="G28" s="73">
        <f t="shared" si="2"/>
        <v>0</v>
      </c>
      <c r="H28" s="73">
        <f t="shared" si="2"/>
        <v>0</v>
      </c>
      <c r="I28" s="73">
        <f t="shared" si="2"/>
        <v>0</v>
      </c>
      <c r="J28" s="73"/>
      <c r="K28" s="73"/>
      <c r="L28" s="73"/>
      <c r="M28" s="73">
        <f>M27*0.0214</f>
        <v>184165.86281599998</v>
      </c>
      <c r="N28" s="73"/>
      <c r="O28" s="73"/>
      <c r="P28" s="73"/>
      <c r="Q28" s="73">
        <f>Q27*0.0214</f>
        <v>566038.4326699999</v>
      </c>
      <c r="R28" s="74"/>
      <c r="S28" s="74"/>
      <c r="T28" s="75"/>
      <c r="U28" s="76"/>
      <c r="V28" s="169"/>
      <c r="W28" s="73">
        <f>W27*0.0214</f>
        <v>0</v>
      </c>
      <c r="X28" s="75"/>
    </row>
    <row r="29" spans="1:24" ht="58.5" customHeight="1">
      <c r="A29" s="296" t="s">
        <v>134</v>
      </c>
      <c r="B29" s="296"/>
      <c r="C29" s="170">
        <f>C27+C28</f>
        <v>54057589.523862</v>
      </c>
      <c r="D29" s="170">
        <f>D27+D28</f>
        <v>11834897.288376</v>
      </c>
      <c r="E29" s="170">
        <f>E27+E28</f>
        <v>83953.033312</v>
      </c>
      <c r="F29" s="170">
        <f>F27+F28</f>
        <v>11750944.255064</v>
      </c>
      <c r="G29" s="75"/>
      <c r="H29" s="75"/>
      <c r="I29" s="75"/>
      <c r="J29" s="75"/>
      <c r="K29" s="75"/>
      <c r="L29" s="75"/>
      <c r="M29" s="170">
        <f>M27+M28</f>
        <v>8790047.302816</v>
      </c>
      <c r="N29" s="75"/>
      <c r="O29" s="75"/>
      <c r="P29" s="75"/>
      <c r="Q29" s="170">
        <f>Q27+Q28</f>
        <v>27016432.482669998</v>
      </c>
      <c r="R29" s="75"/>
      <c r="S29" s="75"/>
      <c r="T29" s="75"/>
      <c r="U29" s="75"/>
      <c r="V29" s="75"/>
      <c r="W29" s="75"/>
      <c r="X29" s="75"/>
    </row>
    <row r="30" spans="3:24" ht="12.7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</sheetData>
  <sheetProtection/>
  <mergeCells count="20">
    <mergeCell ref="R1:X1"/>
    <mergeCell ref="W4:W6"/>
    <mergeCell ref="A27:B27"/>
    <mergeCell ref="A28:B28"/>
    <mergeCell ref="A29:B29"/>
    <mergeCell ref="L4:M6"/>
    <mergeCell ref="N4:O6"/>
    <mergeCell ref="P4:Q6"/>
    <mergeCell ref="R4:S6"/>
    <mergeCell ref="T4:U6"/>
    <mergeCell ref="V4:V6"/>
    <mergeCell ref="A2:X2"/>
    <mergeCell ref="A3:A7"/>
    <mergeCell ref="B3:B7"/>
    <mergeCell ref="C3:C6"/>
    <mergeCell ref="D3:W3"/>
    <mergeCell ref="X3:X6"/>
    <mergeCell ref="D4:D6"/>
    <mergeCell ref="E4:I5"/>
    <mergeCell ref="J4:K6"/>
  </mergeCells>
  <printOptions/>
  <pageMargins left="0.5118110236220472" right="0.5118110236220472" top="1.141732283464567" bottom="0.5511811023622047" header="0.31496062992125984" footer="0.31496062992125984"/>
  <pageSetup orientation="landscape" paperSize="9" scale="61" r:id="rId1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Normal="55" zoomScalePageLayoutView="0" workbookViewId="0" topLeftCell="A1">
      <selection activeCell="N1" sqref="N1:S1"/>
    </sheetView>
  </sheetViews>
  <sheetFormatPr defaultColWidth="8.8515625" defaultRowHeight="12.75"/>
  <cols>
    <col min="1" max="1" width="6.28125" style="172" customWidth="1"/>
    <col min="2" max="2" width="43.7109375" style="173" customWidth="1"/>
    <col min="3" max="3" width="10.57421875" style="174" customWidth="1"/>
    <col min="4" max="4" width="9.421875" style="175" customWidth="1"/>
    <col min="5" max="5" width="10.8515625" style="175" customWidth="1"/>
    <col min="6" max="6" width="7.00390625" style="172" customWidth="1"/>
    <col min="7" max="7" width="8.140625" style="172" customWidth="1"/>
    <col min="8" max="8" width="13.140625" style="175" customWidth="1"/>
    <col min="9" max="9" width="12.57421875" style="175" customWidth="1"/>
    <col min="10" max="10" width="14.140625" style="175" customWidth="1"/>
    <col min="11" max="11" width="11.421875" style="174" customWidth="1"/>
    <col min="12" max="12" width="17.57421875" style="176" customWidth="1"/>
    <col min="13" max="13" width="10.7109375" style="175" customWidth="1"/>
    <col min="14" max="14" width="12.00390625" style="175" customWidth="1"/>
    <col min="15" max="15" width="11.8515625" style="175" customWidth="1"/>
    <col min="16" max="16" width="20.00390625" style="175" customWidth="1"/>
    <col min="17" max="17" width="12.7109375" style="178" hidden="1" customWidth="1"/>
    <col min="18" max="18" width="14.28125" style="175" customWidth="1"/>
    <col min="19" max="19" width="8.7109375" style="175" customWidth="1"/>
    <col min="20" max="20" width="18.00390625" style="177" hidden="1" customWidth="1"/>
    <col min="21" max="21" width="15.421875" style="177" hidden="1" customWidth="1"/>
    <col min="22" max="22" width="15.00390625" style="177" hidden="1" customWidth="1"/>
    <col min="23" max="25" width="8.8515625" style="177" hidden="1" customWidth="1"/>
    <col min="26" max="29" width="8.8515625" style="177" customWidth="1"/>
    <col min="30" max="16384" width="8.8515625" style="177" customWidth="1"/>
  </cols>
  <sheetData>
    <row r="1" spans="14:19" ht="172.5" customHeight="1">
      <c r="N1" s="377" t="s">
        <v>173</v>
      </c>
      <c r="O1" s="377"/>
      <c r="P1" s="377"/>
      <c r="Q1" s="377"/>
      <c r="R1" s="377"/>
      <c r="S1" s="377"/>
    </row>
    <row r="2" spans="14:19" ht="15" customHeight="1">
      <c r="N2" s="214"/>
      <c r="O2" s="214"/>
      <c r="P2" s="214"/>
      <c r="Q2" s="214"/>
      <c r="R2" s="214"/>
      <c r="S2" s="214"/>
    </row>
    <row r="3" spans="14:19" ht="15" customHeight="1">
      <c r="N3" s="214"/>
      <c r="O3" s="214"/>
      <c r="P3" s="214"/>
      <c r="Q3" s="214"/>
      <c r="R3" s="214"/>
      <c r="S3" s="214"/>
    </row>
    <row r="4" spans="14:19" ht="15" customHeight="1">
      <c r="N4" s="214"/>
      <c r="O4" s="214"/>
      <c r="P4" s="214"/>
      <c r="Q4" s="214"/>
      <c r="R4" s="214"/>
      <c r="S4" s="214"/>
    </row>
    <row r="5" ht="15" customHeight="1"/>
    <row r="6" spans="1:19" s="179" customFormat="1" ht="57" customHeight="1">
      <c r="A6" s="378" t="s">
        <v>136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19" s="179" customFormat="1" ht="26.25" customHeight="1">
      <c r="A7" s="379" t="s">
        <v>137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</row>
    <row r="8" spans="1:19" ht="15" customHeight="1">
      <c r="A8" s="363" t="s">
        <v>0</v>
      </c>
      <c r="B8" s="363" t="s">
        <v>23</v>
      </c>
      <c r="C8" s="366" t="s">
        <v>1</v>
      </c>
      <c r="D8" s="366"/>
      <c r="E8" s="367" t="s">
        <v>18</v>
      </c>
      <c r="F8" s="368" t="s">
        <v>12</v>
      </c>
      <c r="G8" s="368" t="s">
        <v>13</v>
      </c>
      <c r="H8" s="362" t="s">
        <v>4</v>
      </c>
      <c r="I8" s="370" t="s">
        <v>16</v>
      </c>
      <c r="J8" s="370"/>
      <c r="K8" s="371" t="s">
        <v>79</v>
      </c>
      <c r="L8" s="370" t="s">
        <v>22</v>
      </c>
      <c r="M8" s="370"/>
      <c r="N8" s="370"/>
      <c r="O8" s="370"/>
      <c r="P8" s="370"/>
      <c r="Q8" s="372" t="s">
        <v>138</v>
      </c>
      <c r="R8" s="362" t="s">
        <v>19</v>
      </c>
      <c r="S8" s="362" t="s">
        <v>63</v>
      </c>
    </row>
    <row r="9" spans="1:19" ht="15" customHeight="1">
      <c r="A9" s="364"/>
      <c r="B9" s="364"/>
      <c r="C9" s="371" t="s">
        <v>2</v>
      </c>
      <c r="D9" s="362" t="s">
        <v>82</v>
      </c>
      <c r="E9" s="367"/>
      <c r="F9" s="368"/>
      <c r="G9" s="368"/>
      <c r="H9" s="362"/>
      <c r="I9" s="362" t="s">
        <v>3</v>
      </c>
      <c r="J9" s="362" t="s">
        <v>26</v>
      </c>
      <c r="K9" s="371"/>
      <c r="L9" s="369" t="s">
        <v>3</v>
      </c>
      <c r="M9" s="180"/>
      <c r="N9" s="180"/>
      <c r="O9" s="83"/>
      <c r="P9" s="83"/>
      <c r="Q9" s="372"/>
      <c r="R9" s="362"/>
      <c r="S9" s="362"/>
    </row>
    <row r="10" spans="1:19" ht="58.5" customHeight="1">
      <c r="A10" s="364"/>
      <c r="B10" s="364"/>
      <c r="C10" s="371"/>
      <c r="D10" s="362"/>
      <c r="E10" s="367"/>
      <c r="F10" s="368"/>
      <c r="G10" s="368"/>
      <c r="H10" s="362"/>
      <c r="I10" s="362"/>
      <c r="J10" s="362"/>
      <c r="K10" s="371"/>
      <c r="L10" s="369"/>
      <c r="M10" s="180" t="s">
        <v>28</v>
      </c>
      <c r="N10" s="180" t="s">
        <v>29</v>
      </c>
      <c r="O10" s="180" t="s">
        <v>21</v>
      </c>
      <c r="P10" s="180" t="s">
        <v>139</v>
      </c>
      <c r="Q10" s="372"/>
      <c r="R10" s="362"/>
      <c r="S10" s="362"/>
    </row>
    <row r="11" spans="1:19" ht="13.5" customHeight="1">
      <c r="A11" s="365"/>
      <c r="B11" s="365"/>
      <c r="C11" s="371"/>
      <c r="D11" s="362"/>
      <c r="E11" s="367"/>
      <c r="F11" s="368"/>
      <c r="G11" s="368"/>
      <c r="H11" s="83" t="s">
        <v>20</v>
      </c>
      <c r="I11" s="83" t="s">
        <v>20</v>
      </c>
      <c r="J11" s="83" t="s">
        <v>20</v>
      </c>
      <c r="K11" s="82" t="s">
        <v>10</v>
      </c>
      <c r="L11" s="88" t="s">
        <v>24</v>
      </c>
      <c r="M11" s="83" t="s">
        <v>24</v>
      </c>
      <c r="N11" s="83" t="s">
        <v>24</v>
      </c>
      <c r="O11" s="83" t="s">
        <v>24</v>
      </c>
      <c r="P11" s="83" t="s">
        <v>24</v>
      </c>
      <c r="Q11" s="181" t="s">
        <v>25</v>
      </c>
      <c r="R11" s="362"/>
      <c r="S11" s="362"/>
    </row>
    <row r="12" spans="1:19" ht="15" customHeight="1">
      <c r="A12" s="182">
        <v>1</v>
      </c>
      <c r="B12" s="86">
        <v>2</v>
      </c>
      <c r="C12" s="102">
        <v>3</v>
      </c>
      <c r="D12" s="84">
        <v>4</v>
      </c>
      <c r="E12" s="84">
        <v>5</v>
      </c>
      <c r="F12" s="182">
        <v>6</v>
      </c>
      <c r="G12" s="182">
        <v>7</v>
      </c>
      <c r="H12" s="84">
        <v>8</v>
      </c>
      <c r="I12" s="84">
        <v>9</v>
      </c>
      <c r="J12" s="84">
        <v>10</v>
      </c>
      <c r="K12" s="102">
        <v>11</v>
      </c>
      <c r="L12" s="182">
        <v>12</v>
      </c>
      <c r="M12" s="84">
        <v>13</v>
      </c>
      <c r="N12" s="84">
        <v>14</v>
      </c>
      <c r="O12" s="84">
        <v>15</v>
      </c>
      <c r="P12" s="84">
        <v>16</v>
      </c>
      <c r="Q12" s="182">
        <v>17</v>
      </c>
      <c r="R12" s="84">
        <v>17</v>
      </c>
      <c r="S12" s="83">
        <v>18</v>
      </c>
    </row>
    <row r="13" spans="1:22" ht="62.25" customHeight="1">
      <c r="A13" s="138">
        <v>1</v>
      </c>
      <c r="B13" s="183" t="s">
        <v>140</v>
      </c>
      <c r="C13" s="184">
        <v>2000</v>
      </c>
      <c r="D13" s="185"/>
      <c r="E13" s="186" t="s">
        <v>71</v>
      </c>
      <c r="F13" s="187">
        <v>5</v>
      </c>
      <c r="G13" s="187">
        <v>1</v>
      </c>
      <c r="H13" s="188">
        <v>1283</v>
      </c>
      <c r="I13" s="188">
        <v>1155</v>
      </c>
      <c r="J13" s="188">
        <v>1155</v>
      </c>
      <c r="K13" s="187">
        <v>53</v>
      </c>
      <c r="L13" s="189">
        <f aca="true" t="shared" si="0" ref="L13:L18">M13+N13+O13+P13</f>
        <v>2192303.43</v>
      </c>
      <c r="M13" s="190">
        <v>0</v>
      </c>
      <c r="N13" s="190">
        <v>0</v>
      </c>
      <c r="O13" s="190">
        <v>0</v>
      </c>
      <c r="P13" s="190">
        <v>2192303.43</v>
      </c>
      <c r="Q13" s="191">
        <f aca="true" t="shared" si="1" ref="Q13:Q19">L13/H13</f>
        <v>1708.7322135619643</v>
      </c>
      <c r="R13" s="193" t="s">
        <v>97</v>
      </c>
      <c r="S13" s="186" t="s">
        <v>64</v>
      </c>
      <c r="T13" s="194">
        <f>L13-'[1]Прил. № 2'!C14</f>
        <v>-6161811.57</v>
      </c>
      <c r="U13" s="195">
        <f aca="true" t="shared" si="2" ref="U13:U21">L13-P13</f>
        <v>0</v>
      </c>
      <c r="V13" s="195" t="e">
        <f>#REF!-Q13</f>
        <v>#REF!</v>
      </c>
    </row>
    <row r="14" spans="1:22" ht="50.25" customHeight="1">
      <c r="A14" s="138">
        <v>2</v>
      </c>
      <c r="B14" s="183" t="s">
        <v>141</v>
      </c>
      <c r="C14" s="196">
        <v>1954</v>
      </c>
      <c r="D14" s="197"/>
      <c r="E14" s="197" t="s">
        <v>108</v>
      </c>
      <c r="F14" s="198">
        <v>4</v>
      </c>
      <c r="G14" s="198">
        <v>3</v>
      </c>
      <c r="H14" s="197">
        <v>2762</v>
      </c>
      <c r="I14" s="197">
        <v>2038.5</v>
      </c>
      <c r="J14" s="197">
        <v>2233.3</v>
      </c>
      <c r="K14" s="196">
        <v>100</v>
      </c>
      <c r="L14" s="189">
        <f t="shared" si="0"/>
        <v>22054277.59</v>
      </c>
      <c r="M14" s="190">
        <v>0</v>
      </c>
      <c r="N14" s="190">
        <v>0</v>
      </c>
      <c r="O14" s="190">
        <v>0</v>
      </c>
      <c r="P14" s="190">
        <v>22054277.59</v>
      </c>
      <c r="Q14" s="191">
        <f t="shared" si="1"/>
        <v>7984.894131064446</v>
      </c>
      <c r="R14" s="193" t="s">
        <v>97</v>
      </c>
      <c r="S14" s="186" t="s">
        <v>64</v>
      </c>
      <c r="T14" s="194">
        <f>L14-'[1]Прил. № 2'!C15</f>
        <v>-3816074.7200000025</v>
      </c>
      <c r="U14" s="195">
        <f t="shared" si="2"/>
        <v>0</v>
      </c>
      <c r="V14" s="195" t="e">
        <f>#REF!-Q14</f>
        <v>#REF!</v>
      </c>
    </row>
    <row r="15" spans="1:22" ht="55.5" customHeight="1">
      <c r="A15" s="138">
        <f>A14+1</f>
        <v>3</v>
      </c>
      <c r="B15" s="183" t="s">
        <v>142</v>
      </c>
      <c r="C15" s="196">
        <v>1981</v>
      </c>
      <c r="D15" s="197"/>
      <c r="E15" s="197" t="s">
        <v>108</v>
      </c>
      <c r="F15" s="198">
        <v>5</v>
      </c>
      <c r="G15" s="198">
        <v>1</v>
      </c>
      <c r="H15" s="199">
        <v>2997.1</v>
      </c>
      <c r="I15" s="199">
        <v>2010.8</v>
      </c>
      <c r="J15" s="199">
        <v>1310</v>
      </c>
      <c r="K15" s="196">
        <v>157</v>
      </c>
      <c r="L15" s="189">
        <f t="shared" si="0"/>
        <v>3939427.51</v>
      </c>
      <c r="M15" s="190">
        <v>0</v>
      </c>
      <c r="N15" s="190">
        <v>0</v>
      </c>
      <c r="O15" s="190">
        <v>0</v>
      </c>
      <c r="P15" s="190">
        <v>3939427.51</v>
      </c>
      <c r="Q15" s="191">
        <f t="shared" si="1"/>
        <v>1314.4131026659104</v>
      </c>
      <c r="R15" s="193" t="s">
        <v>97</v>
      </c>
      <c r="S15" s="186" t="s">
        <v>64</v>
      </c>
      <c r="T15" s="194">
        <f>L15-'[1]Прил. № 2'!C16</f>
        <v>-6886064.09</v>
      </c>
      <c r="U15" s="195">
        <f t="shared" si="2"/>
        <v>0</v>
      </c>
      <c r="V15" s="195" t="e">
        <f>#REF!-Q15</f>
        <v>#REF!</v>
      </c>
    </row>
    <row r="16" spans="1:22" ht="48" customHeight="1">
      <c r="A16" s="138">
        <f>A15+1</f>
        <v>4</v>
      </c>
      <c r="B16" s="200" t="s">
        <v>143</v>
      </c>
      <c r="C16" s="184">
        <v>1936</v>
      </c>
      <c r="D16" s="186"/>
      <c r="E16" s="186" t="s">
        <v>70</v>
      </c>
      <c r="F16" s="184">
        <v>4</v>
      </c>
      <c r="G16" s="184">
        <v>3</v>
      </c>
      <c r="H16" s="188">
        <v>2378.1</v>
      </c>
      <c r="I16" s="188">
        <v>1683.4</v>
      </c>
      <c r="J16" s="188">
        <v>301.4</v>
      </c>
      <c r="K16" s="187">
        <v>101</v>
      </c>
      <c r="L16" s="189">
        <f t="shared" si="0"/>
        <v>13838353.81</v>
      </c>
      <c r="M16" s="190">
        <v>0</v>
      </c>
      <c r="N16" s="190">
        <v>0</v>
      </c>
      <c r="O16" s="190">
        <v>0</v>
      </c>
      <c r="P16" s="190">
        <v>13838353.81</v>
      </c>
      <c r="Q16" s="191">
        <f t="shared" si="1"/>
        <v>5819.079857869729</v>
      </c>
      <c r="R16" s="193" t="s">
        <v>97</v>
      </c>
      <c r="S16" s="186" t="s">
        <v>64</v>
      </c>
      <c r="T16" s="194">
        <f>L16-'[1]Прил. № 2'!C17</f>
        <v>-1265272.4900000002</v>
      </c>
      <c r="U16" s="195">
        <f t="shared" si="2"/>
        <v>0</v>
      </c>
      <c r="V16" s="195" t="e">
        <f>#REF!-Q16</f>
        <v>#REF!</v>
      </c>
    </row>
    <row r="17" spans="1:22" ht="51.75" customHeight="1">
      <c r="A17" s="138">
        <f>A16+1</f>
        <v>5</v>
      </c>
      <c r="B17" s="200" t="s">
        <v>144</v>
      </c>
      <c r="C17" s="184">
        <v>1937</v>
      </c>
      <c r="D17" s="186"/>
      <c r="E17" s="186" t="s">
        <v>70</v>
      </c>
      <c r="F17" s="184">
        <v>4</v>
      </c>
      <c r="G17" s="184">
        <v>3</v>
      </c>
      <c r="H17" s="188">
        <v>2477.3</v>
      </c>
      <c r="I17" s="188">
        <v>2215.3</v>
      </c>
      <c r="J17" s="188">
        <v>1044.65</v>
      </c>
      <c r="K17" s="187">
        <v>127</v>
      </c>
      <c r="L17" s="189">
        <f t="shared" si="0"/>
        <v>2714655.6</v>
      </c>
      <c r="M17" s="190">
        <v>0</v>
      </c>
      <c r="N17" s="190">
        <v>0</v>
      </c>
      <c r="O17" s="190">
        <v>0</v>
      </c>
      <c r="P17" s="190">
        <v>2714655.6</v>
      </c>
      <c r="Q17" s="191">
        <f t="shared" si="1"/>
        <v>1095.8122149113954</v>
      </c>
      <c r="R17" s="193" t="s">
        <v>97</v>
      </c>
      <c r="S17" s="186" t="s">
        <v>64</v>
      </c>
      <c r="T17" s="194">
        <f>L17-'[1]Прил. № 2'!C18</f>
        <v>1075860.7000000002</v>
      </c>
      <c r="U17" s="195">
        <f t="shared" si="2"/>
        <v>0</v>
      </c>
      <c r="V17" s="195" t="e">
        <f>#REF!-Q17</f>
        <v>#REF!</v>
      </c>
    </row>
    <row r="18" spans="1:22" ht="54.75" customHeight="1">
      <c r="A18" s="138">
        <f>A17+1</f>
        <v>6</v>
      </c>
      <c r="B18" s="201" t="s">
        <v>145</v>
      </c>
      <c r="C18" s="192">
        <v>1936</v>
      </c>
      <c r="D18" s="192"/>
      <c r="E18" s="186" t="s">
        <v>70</v>
      </c>
      <c r="F18" s="192">
        <v>4</v>
      </c>
      <c r="G18" s="192">
        <v>3</v>
      </c>
      <c r="H18" s="188">
        <v>2452.6</v>
      </c>
      <c r="I18" s="188">
        <v>2094.6</v>
      </c>
      <c r="J18" s="188">
        <v>1697.6</v>
      </c>
      <c r="K18" s="192">
        <v>102</v>
      </c>
      <c r="L18" s="189">
        <f t="shared" si="0"/>
        <v>149787.11</v>
      </c>
      <c r="M18" s="190">
        <v>0</v>
      </c>
      <c r="N18" s="190">
        <v>0</v>
      </c>
      <c r="O18" s="190">
        <v>0</v>
      </c>
      <c r="P18" s="190">
        <v>149787.11</v>
      </c>
      <c r="Q18" s="191">
        <f t="shared" si="1"/>
        <v>61.07278398434314</v>
      </c>
      <c r="R18" s="193" t="s">
        <v>97</v>
      </c>
      <c r="S18" s="186" t="s">
        <v>64</v>
      </c>
      <c r="T18" s="194">
        <f>L18-'[1]Прил. № 2'!C19</f>
        <v>0</v>
      </c>
      <c r="U18" s="195">
        <f t="shared" si="2"/>
        <v>0</v>
      </c>
      <c r="V18" s="195" t="e">
        <f>#REF!-Q18</f>
        <v>#REF!</v>
      </c>
    </row>
    <row r="19" spans="1:22" s="211" customFormat="1" ht="24.75" customHeight="1">
      <c r="A19" s="373" t="s">
        <v>90</v>
      </c>
      <c r="B19" s="374"/>
      <c r="C19" s="202" t="s">
        <v>54</v>
      </c>
      <c r="D19" s="203" t="s">
        <v>54</v>
      </c>
      <c r="E19" s="203" t="s">
        <v>54</v>
      </c>
      <c r="F19" s="204" t="s">
        <v>54</v>
      </c>
      <c r="G19" s="204" t="s">
        <v>54</v>
      </c>
      <c r="H19" s="205">
        <f aca="true" t="shared" si="3" ref="H19:P19">SUM(H13:H18)</f>
        <v>14350.1</v>
      </c>
      <c r="I19" s="205">
        <f t="shared" si="3"/>
        <v>11197.6</v>
      </c>
      <c r="J19" s="205">
        <f t="shared" si="3"/>
        <v>7741.950000000001</v>
      </c>
      <c r="K19" s="206">
        <f t="shared" si="3"/>
        <v>640</v>
      </c>
      <c r="L19" s="207">
        <f t="shared" si="3"/>
        <v>44888805.050000004</v>
      </c>
      <c r="M19" s="205">
        <f t="shared" si="3"/>
        <v>0</v>
      </c>
      <c r="N19" s="205">
        <f t="shared" si="3"/>
        <v>0</v>
      </c>
      <c r="O19" s="205">
        <f t="shared" si="3"/>
        <v>0</v>
      </c>
      <c r="P19" s="207">
        <f t="shared" si="3"/>
        <v>44888805.050000004</v>
      </c>
      <c r="Q19" s="205">
        <f t="shared" si="1"/>
        <v>3128.1179260074846</v>
      </c>
      <c r="R19" s="208" t="s">
        <v>54</v>
      </c>
      <c r="S19" s="208" t="s">
        <v>54</v>
      </c>
      <c r="T19" s="209">
        <f>L19-'[1]Прил. № 2'!C20</f>
        <v>-17053362.17</v>
      </c>
      <c r="U19" s="210">
        <f t="shared" si="2"/>
        <v>0</v>
      </c>
      <c r="V19" s="210" t="e">
        <f>#REF!-Q19</f>
        <v>#REF!</v>
      </c>
    </row>
    <row r="20" spans="1:21" s="211" customFormat="1" ht="50.25" customHeight="1">
      <c r="A20" s="375" t="s">
        <v>146</v>
      </c>
      <c r="B20" s="376"/>
      <c r="C20" s="202" t="s">
        <v>54</v>
      </c>
      <c r="D20" s="202" t="s">
        <v>54</v>
      </c>
      <c r="E20" s="202" t="s">
        <v>54</v>
      </c>
      <c r="F20" s="202" t="s">
        <v>54</v>
      </c>
      <c r="G20" s="202" t="s">
        <v>54</v>
      </c>
      <c r="H20" s="202" t="s">
        <v>54</v>
      </c>
      <c r="I20" s="202" t="s">
        <v>54</v>
      </c>
      <c r="J20" s="202" t="s">
        <v>54</v>
      </c>
      <c r="K20" s="202" t="s">
        <v>54</v>
      </c>
      <c r="L20" s="212">
        <f>M20+N20+O20+P20</f>
        <v>957414.98</v>
      </c>
      <c r="M20" s="205">
        <f>SUM(M14:M19)</f>
        <v>0</v>
      </c>
      <c r="N20" s="205">
        <f>SUM(N14:N19)</f>
        <v>0</v>
      </c>
      <c r="O20" s="205">
        <f>SUM(O14:O19)</f>
        <v>0</v>
      </c>
      <c r="P20" s="212">
        <v>957414.98</v>
      </c>
      <c r="Q20" s="213"/>
      <c r="R20" s="202" t="s">
        <v>54</v>
      </c>
      <c r="S20" s="202" t="s">
        <v>54</v>
      </c>
      <c r="T20" s="209">
        <f>L20-'[1]Прил. № 2'!C21</f>
        <v>-364941.95435400004</v>
      </c>
      <c r="U20" s="210">
        <f t="shared" si="2"/>
        <v>0</v>
      </c>
    </row>
    <row r="21" spans="1:21" s="211" customFormat="1" ht="42" customHeight="1">
      <c r="A21" s="373" t="s">
        <v>147</v>
      </c>
      <c r="B21" s="374"/>
      <c r="C21" s="202" t="s">
        <v>54</v>
      </c>
      <c r="D21" s="202" t="s">
        <v>54</v>
      </c>
      <c r="E21" s="202" t="s">
        <v>54</v>
      </c>
      <c r="F21" s="202" t="s">
        <v>54</v>
      </c>
      <c r="G21" s="202" t="s">
        <v>54</v>
      </c>
      <c r="H21" s="202" t="s">
        <v>54</v>
      </c>
      <c r="I21" s="202" t="s">
        <v>54</v>
      </c>
      <c r="J21" s="202" t="s">
        <v>54</v>
      </c>
      <c r="K21" s="202" t="s">
        <v>54</v>
      </c>
      <c r="L21" s="212">
        <f>L19+L20</f>
        <v>45846220.03</v>
      </c>
      <c r="M21" s="205">
        <f>SUM(M14:M20)</f>
        <v>0</v>
      </c>
      <c r="N21" s="205">
        <f>SUM(N14:N20)</f>
        <v>0</v>
      </c>
      <c r="O21" s="205">
        <f>SUM(O14:O20)</f>
        <v>0</v>
      </c>
      <c r="P21" s="212">
        <f>P19+P20</f>
        <v>45846220.03</v>
      </c>
      <c r="Q21" s="213"/>
      <c r="R21" s="202" t="s">
        <v>54</v>
      </c>
      <c r="S21" s="202" t="s">
        <v>54</v>
      </c>
      <c r="T21" s="209">
        <f>L21-'[1]Прил. № 2'!C22</f>
        <v>-17418304.124354005</v>
      </c>
      <c r="U21" s="210">
        <f t="shared" si="2"/>
        <v>0</v>
      </c>
    </row>
    <row r="22" ht="15" customHeight="1">
      <c r="T22" s="194">
        <f>L22-'[1]Прил. № 2'!C23</f>
        <v>0</v>
      </c>
    </row>
  </sheetData>
  <sheetProtection/>
  <mergeCells count="24">
    <mergeCell ref="A21:B21"/>
    <mergeCell ref="N1:S1"/>
    <mergeCell ref="A6:S6"/>
    <mergeCell ref="A7:S7"/>
    <mergeCell ref="S8:S11"/>
    <mergeCell ref="C9:C11"/>
    <mergeCell ref="D9:D11"/>
    <mergeCell ref="I9:I10"/>
    <mergeCell ref="I8:J8"/>
    <mergeCell ref="K8:K10"/>
    <mergeCell ref="L8:P8"/>
    <mergeCell ref="Q8:Q10"/>
    <mergeCell ref="A19:B19"/>
    <mergeCell ref="A20:B20"/>
    <mergeCell ref="R8:R11"/>
    <mergeCell ref="A8:A11"/>
    <mergeCell ref="B8:B11"/>
    <mergeCell ref="C8:D8"/>
    <mergeCell ref="E8:E11"/>
    <mergeCell ref="F8:F11"/>
    <mergeCell ref="G8:G11"/>
    <mergeCell ref="H8:H10"/>
    <mergeCell ref="J9:J10"/>
    <mergeCell ref="L9:L10"/>
  </mergeCells>
  <printOptions/>
  <pageMargins left="0.5118110236220472" right="0.5118110236220472" top="0.9448818897637796" bottom="0.35433070866141736" header="0.31496062992125984" footer="0.31496062992125984"/>
  <pageSetup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="25" zoomScaleNormal="25" zoomScaleSheetLayoutView="25" zoomScalePageLayoutView="0" workbookViewId="0" topLeftCell="A1">
      <selection activeCell="R1" sqref="R1:Y4"/>
    </sheetView>
  </sheetViews>
  <sheetFormatPr defaultColWidth="9.140625" defaultRowHeight="12.75"/>
  <cols>
    <col min="1" max="1" width="5.7109375" style="173" customWidth="1"/>
    <col min="2" max="2" width="47.00390625" style="215" customWidth="1"/>
    <col min="3" max="3" width="28.57421875" style="216" customWidth="1"/>
    <col min="4" max="4" width="26.00390625" style="217" customWidth="1"/>
    <col min="5" max="5" width="25.57421875" style="217" customWidth="1"/>
    <col min="6" max="6" width="24.7109375" style="217" customWidth="1"/>
    <col min="7" max="7" width="28.00390625" style="217" customWidth="1"/>
    <col min="8" max="8" width="24.421875" style="217" customWidth="1"/>
    <col min="9" max="9" width="25.8515625" style="217" customWidth="1"/>
    <col min="10" max="10" width="7.57421875" style="217" customWidth="1"/>
    <col min="11" max="11" width="8.00390625" style="217" customWidth="1"/>
    <col min="12" max="12" width="7.28125" style="217" customWidth="1"/>
    <col min="13" max="13" width="13.57421875" style="217" customWidth="1"/>
    <col min="14" max="14" width="28.00390625" style="216" bestFit="1" customWidth="1"/>
    <col min="15" max="15" width="14.421875" style="217" customWidth="1"/>
    <col min="16" max="16" width="24.28125" style="217" customWidth="1"/>
    <col min="17" max="17" width="14.00390625" style="217" customWidth="1"/>
    <col min="18" max="18" width="26.8515625" style="216" customWidth="1"/>
    <col min="19" max="19" width="7.140625" style="216" customWidth="1"/>
    <col min="20" max="20" width="8.00390625" style="217" customWidth="1"/>
    <col min="21" max="21" width="9.8515625" style="217" customWidth="1"/>
    <col min="22" max="22" width="8.57421875" style="217" customWidth="1"/>
    <col min="23" max="23" width="7.8515625" style="217" customWidth="1"/>
    <col min="24" max="24" width="11.421875" style="217" customWidth="1"/>
    <col min="25" max="25" width="21.57421875" style="176" customWidth="1"/>
    <col min="26" max="26" width="22.00390625" style="176" hidden="1" customWidth="1"/>
    <col min="27" max="27" width="5.8515625" style="218" hidden="1" customWidth="1"/>
    <col min="28" max="28" width="17.57421875" style="219" hidden="1" customWidth="1"/>
    <col min="29" max="29" width="15.421875" style="219" hidden="1" customWidth="1"/>
    <col min="30" max="30" width="31.00390625" style="220" customWidth="1"/>
    <col min="31" max="31" width="9.140625" style="219" customWidth="1"/>
    <col min="32" max="32" width="20.8515625" style="219" customWidth="1"/>
    <col min="33" max="16384" width="9.140625" style="219" customWidth="1"/>
  </cols>
  <sheetData>
    <row r="1" spans="1:25" ht="182.25" customHeight="1">
      <c r="A1" s="173" t="s">
        <v>171</v>
      </c>
      <c r="R1" s="400" t="s">
        <v>172</v>
      </c>
      <c r="S1" s="400"/>
      <c r="T1" s="400"/>
      <c r="U1" s="400"/>
      <c r="V1" s="400"/>
      <c r="W1" s="400"/>
      <c r="X1" s="400"/>
      <c r="Y1" s="400"/>
    </row>
    <row r="2" spans="18:25" ht="15" customHeight="1">
      <c r="R2" s="400"/>
      <c r="S2" s="400"/>
      <c r="T2" s="400"/>
      <c r="U2" s="400"/>
      <c r="V2" s="400"/>
      <c r="W2" s="400"/>
      <c r="X2" s="400"/>
      <c r="Y2" s="400"/>
    </row>
    <row r="3" spans="18:25" ht="15" customHeight="1">
      <c r="R3" s="400"/>
      <c r="S3" s="400"/>
      <c r="T3" s="400"/>
      <c r="U3" s="400"/>
      <c r="V3" s="400"/>
      <c r="W3" s="400"/>
      <c r="X3" s="400"/>
      <c r="Y3" s="400"/>
    </row>
    <row r="4" spans="18:25" ht="33.75" customHeight="1">
      <c r="R4" s="400"/>
      <c r="S4" s="400"/>
      <c r="T4" s="400"/>
      <c r="U4" s="400"/>
      <c r="V4" s="400"/>
      <c r="W4" s="400"/>
      <c r="X4" s="400"/>
      <c r="Y4" s="400"/>
    </row>
    <row r="5" spans="1:20" ht="16.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</row>
    <row r="6" spans="1:30" ht="133.5" customHeight="1">
      <c r="A6" s="401" t="s">
        <v>148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221"/>
      <c r="AA6" s="221"/>
      <c r="AB6" s="221"/>
      <c r="AD6" s="380"/>
    </row>
    <row r="7" spans="1:30" ht="32.25" customHeight="1">
      <c r="A7" s="381" t="s">
        <v>0</v>
      </c>
      <c r="B7" s="381" t="s">
        <v>23</v>
      </c>
      <c r="C7" s="384" t="s">
        <v>11</v>
      </c>
      <c r="D7" s="386" t="s">
        <v>149</v>
      </c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222"/>
      <c r="AD7" s="380"/>
    </row>
    <row r="8" spans="1:30" ht="57" customHeight="1">
      <c r="A8" s="382"/>
      <c r="B8" s="382"/>
      <c r="C8" s="385"/>
      <c r="D8" s="388" t="s">
        <v>150</v>
      </c>
      <c r="E8" s="389"/>
      <c r="F8" s="389"/>
      <c r="G8" s="389"/>
      <c r="H8" s="389"/>
      <c r="I8" s="390"/>
      <c r="J8" s="388" t="s">
        <v>151</v>
      </c>
      <c r="K8" s="389"/>
      <c r="L8" s="390"/>
      <c r="M8" s="391" t="s">
        <v>152</v>
      </c>
      <c r="N8" s="392"/>
      <c r="O8" s="391" t="s">
        <v>153</v>
      </c>
      <c r="P8" s="392"/>
      <c r="Q8" s="391" t="s">
        <v>154</v>
      </c>
      <c r="R8" s="392"/>
      <c r="S8" s="223"/>
      <c r="T8" s="391" t="s">
        <v>155</v>
      </c>
      <c r="U8" s="392"/>
      <c r="V8" s="391" t="s">
        <v>156</v>
      </c>
      <c r="W8" s="392"/>
      <c r="X8" s="397" t="s">
        <v>37</v>
      </c>
      <c r="Y8" s="384" t="s">
        <v>157</v>
      </c>
      <c r="Z8" s="138"/>
      <c r="AA8" s="83" t="s">
        <v>158</v>
      </c>
      <c r="AB8" s="138" t="s">
        <v>159</v>
      </c>
      <c r="AD8" s="380"/>
    </row>
    <row r="9" spans="1:30" ht="18.75" customHeight="1">
      <c r="A9" s="382"/>
      <c r="B9" s="382"/>
      <c r="C9" s="385"/>
      <c r="D9" s="397" t="s">
        <v>160</v>
      </c>
      <c r="E9" s="397" t="s">
        <v>39</v>
      </c>
      <c r="F9" s="397" t="s">
        <v>40</v>
      </c>
      <c r="G9" s="397" t="s">
        <v>41</v>
      </c>
      <c r="H9" s="397" t="s">
        <v>42</v>
      </c>
      <c r="I9" s="397" t="s">
        <v>43</v>
      </c>
      <c r="J9" s="397" t="s">
        <v>161</v>
      </c>
      <c r="K9" s="397" t="s">
        <v>162</v>
      </c>
      <c r="L9" s="397" t="s">
        <v>163</v>
      </c>
      <c r="M9" s="393"/>
      <c r="N9" s="394"/>
      <c r="O9" s="393"/>
      <c r="P9" s="394"/>
      <c r="Q9" s="393"/>
      <c r="R9" s="394"/>
      <c r="S9" s="224"/>
      <c r="T9" s="393"/>
      <c r="U9" s="394"/>
      <c r="V9" s="393"/>
      <c r="W9" s="394"/>
      <c r="X9" s="398"/>
      <c r="Y9" s="385"/>
      <c r="Z9" s="138"/>
      <c r="AA9" s="83"/>
      <c r="AB9" s="138"/>
      <c r="AD9" s="380"/>
    </row>
    <row r="10" spans="1:30" ht="117" customHeight="1">
      <c r="A10" s="382"/>
      <c r="B10" s="382"/>
      <c r="C10" s="385"/>
      <c r="D10" s="398"/>
      <c r="E10" s="398"/>
      <c r="F10" s="398"/>
      <c r="G10" s="398"/>
      <c r="H10" s="398"/>
      <c r="I10" s="398"/>
      <c r="J10" s="399"/>
      <c r="K10" s="398"/>
      <c r="L10" s="398"/>
      <c r="M10" s="393"/>
      <c r="N10" s="394"/>
      <c r="O10" s="393"/>
      <c r="P10" s="394"/>
      <c r="Q10" s="393"/>
      <c r="R10" s="394"/>
      <c r="S10" s="224" t="s">
        <v>164</v>
      </c>
      <c r="T10" s="393"/>
      <c r="U10" s="394"/>
      <c r="V10" s="393"/>
      <c r="W10" s="394"/>
      <c r="X10" s="398"/>
      <c r="Y10" s="385"/>
      <c r="Z10" s="138"/>
      <c r="AA10" s="83"/>
      <c r="AB10" s="138"/>
      <c r="AD10" s="380"/>
    </row>
    <row r="11" spans="1:30" ht="25.5" customHeight="1" hidden="1">
      <c r="A11" s="382"/>
      <c r="B11" s="382"/>
      <c r="C11" s="225"/>
      <c r="D11" s="399"/>
      <c r="E11" s="399"/>
      <c r="F11" s="399"/>
      <c r="G11" s="399"/>
      <c r="H11" s="399"/>
      <c r="I11" s="399"/>
      <c r="J11" s="226"/>
      <c r="K11" s="399"/>
      <c r="L11" s="399"/>
      <c r="M11" s="395"/>
      <c r="N11" s="396"/>
      <c r="O11" s="395"/>
      <c r="P11" s="396"/>
      <c r="Q11" s="395"/>
      <c r="R11" s="396"/>
      <c r="S11" s="227"/>
      <c r="T11" s="395"/>
      <c r="U11" s="396"/>
      <c r="V11" s="395"/>
      <c r="W11" s="396"/>
      <c r="X11" s="399"/>
      <c r="Y11" s="406"/>
      <c r="Z11" s="138"/>
      <c r="AA11" s="83"/>
      <c r="AB11" s="138"/>
      <c r="AD11" s="380"/>
    </row>
    <row r="12" spans="1:30" s="175" customFormat="1" ht="38.25" customHeight="1">
      <c r="A12" s="383"/>
      <c r="B12" s="383"/>
      <c r="C12" s="228" t="s">
        <v>24</v>
      </c>
      <c r="D12" s="226" t="s">
        <v>24</v>
      </c>
      <c r="E12" s="226" t="s">
        <v>24</v>
      </c>
      <c r="F12" s="226" t="s">
        <v>24</v>
      </c>
      <c r="G12" s="226" t="s">
        <v>24</v>
      </c>
      <c r="H12" s="226" t="s">
        <v>24</v>
      </c>
      <c r="I12" s="226" t="s">
        <v>24</v>
      </c>
      <c r="J12" s="226" t="s">
        <v>9</v>
      </c>
      <c r="K12" s="226" t="s">
        <v>24</v>
      </c>
      <c r="L12" s="226" t="s">
        <v>24</v>
      </c>
      <c r="M12" s="226" t="s">
        <v>8</v>
      </c>
      <c r="N12" s="228" t="s">
        <v>24</v>
      </c>
      <c r="O12" s="226" t="s">
        <v>8</v>
      </c>
      <c r="P12" s="226" t="s">
        <v>24</v>
      </c>
      <c r="Q12" s="226" t="s">
        <v>8</v>
      </c>
      <c r="R12" s="228" t="s">
        <v>24</v>
      </c>
      <c r="S12" s="228"/>
      <c r="T12" s="226" t="s">
        <v>44</v>
      </c>
      <c r="U12" s="226" t="s">
        <v>24</v>
      </c>
      <c r="V12" s="226" t="s">
        <v>8</v>
      </c>
      <c r="W12" s="226" t="s">
        <v>24</v>
      </c>
      <c r="X12" s="226" t="s">
        <v>24</v>
      </c>
      <c r="Y12" s="228"/>
      <c r="Z12" s="138"/>
      <c r="AA12" s="83"/>
      <c r="AB12" s="84"/>
      <c r="AD12" s="380"/>
    </row>
    <row r="13" spans="1:30" s="174" customFormat="1" ht="22.5" customHeight="1">
      <c r="A13" s="229">
        <v>1</v>
      </c>
      <c r="B13" s="230">
        <v>2</v>
      </c>
      <c r="C13" s="231">
        <v>3</v>
      </c>
      <c r="D13" s="231">
        <v>4</v>
      </c>
      <c r="E13" s="231">
        <v>5</v>
      </c>
      <c r="F13" s="231">
        <v>6</v>
      </c>
      <c r="G13" s="231">
        <v>7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1">
        <v>16</v>
      </c>
      <c r="Q13" s="231">
        <v>17</v>
      </c>
      <c r="R13" s="231">
        <v>18</v>
      </c>
      <c r="S13" s="231">
        <v>19</v>
      </c>
      <c r="T13" s="231">
        <v>20</v>
      </c>
      <c r="U13" s="231">
        <v>21</v>
      </c>
      <c r="V13" s="231">
        <v>22</v>
      </c>
      <c r="W13" s="231">
        <v>23</v>
      </c>
      <c r="X13" s="231">
        <v>24</v>
      </c>
      <c r="Y13" s="230">
        <v>25</v>
      </c>
      <c r="Z13" s="82"/>
      <c r="AA13" s="82"/>
      <c r="AB13" s="102"/>
      <c r="AD13" s="380"/>
    </row>
    <row r="14" spans="1:29" ht="90.75" customHeight="1">
      <c r="A14" s="232">
        <v>1</v>
      </c>
      <c r="B14" s="233" t="s">
        <v>165</v>
      </c>
      <c r="C14" s="234">
        <f aca="true" t="shared" si="0" ref="C14:C19">D14+L14+N14+P14+R14+U14+W14+X14+Y14+K14</f>
        <v>2192303.43</v>
      </c>
      <c r="D14" s="235"/>
      <c r="E14" s="235"/>
      <c r="F14" s="235"/>
      <c r="G14" s="235"/>
      <c r="H14" s="235"/>
      <c r="I14" s="235"/>
      <c r="J14" s="236"/>
      <c r="K14" s="236"/>
      <c r="L14" s="236"/>
      <c r="M14" s="237">
        <v>311</v>
      </c>
      <c r="N14" s="238">
        <v>2192303.43</v>
      </c>
      <c r="O14" s="235"/>
      <c r="P14" s="235"/>
      <c r="Q14" s="235"/>
      <c r="R14" s="238"/>
      <c r="S14" s="238"/>
      <c r="T14" s="235"/>
      <c r="U14" s="235"/>
      <c r="V14" s="235"/>
      <c r="W14" s="235"/>
      <c r="X14" s="235"/>
      <c r="Y14" s="238"/>
      <c r="Z14" s="239"/>
      <c r="AA14" s="240"/>
      <c r="AB14" s="241"/>
      <c r="AC14" s="242"/>
    </row>
    <row r="15" spans="1:29" ht="59.25" customHeight="1">
      <c r="A15" s="192">
        <v>2</v>
      </c>
      <c r="B15" s="233" t="s">
        <v>141</v>
      </c>
      <c r="C15" s="234">
        <f>N15+P15+R15</f>
        <v>22054277.59</v>
      </c>
      <c r="D15" s="235"/>
      <c r="E15" s="235"/>
      <c r="F15" s="235"/>
      <c r="G15" s="235"/>
      <c r="H15" s="235"/>
      <c r="I15" s="235"/>
      <c r="J15" s="236"/>
      <c r="K15" s="236"/>
      <c r="L15" s="236"/>
      <c r="M15" s="237">
        <v>1056</v>
      </c>
      <c r="N15" s="238">
        <v>6580078.53</v>
      </c>
      <c r="O15" s="237">
        <v>603</v>
      </c>
      <c r="P15" s="235">
        <v>585126.13</v>
      </c>
      <c r="Q15" s="237">
        <v>2491.8</v>
      </c>
      <c r="R15" s="238">
        <v>14889072.93</v>
      </c>
      <c r="S15" s="238"/>
      <c r="T15" s="235"/>
      <c r="U15" s="235"/>
      <c r="V15" s="235"/>
      <c r="W15" s="235"/>
      <c r="X15" s="236"/>
      <c r="Y15" s="234"/>
      <c r="Z15" s="243"/>
      <c r="AA15" s="240" t="s">
        <v>166</v>
      </c>
      <c r="AB15" s="241"/>
      <c r="AC15" s="242"/>
    </row>
    <row r="16" spans="1:29" ht="57" customHeight="1">
      <c r="A16" s="232">
        <f>A15+1</f>
        <v>3</v>
      </c>
      <c r="B16" s="233" t="s">
        <v>167</v>
      </c>
      <c r="C16" s="234">
        <f t="shared" si="0"/>
        <v>3939427.51</v>
      </c>
      <c r="D16" s="235"/>
      <c r="E16" s="235"/>
      <c r="F16" s="235"/>
      <c r="G16" s="235"/>
      <c r="H16" s="235"/>
      <c r="I16" s="235"/>
      <c r="J16" s="236"/>
      <c r="K16" s="236"/>
      <c r="L16" s="236"/>
      <c r="M16" s="237">
        <v>1848</v>
      </c>
      <c r="N16" s="238">
        <v>3939427.51</v>
      </c>
      <c r="O16" s="235"/>
      <c r="P16" s="235"/>
      <c r="Q16" s="237"/>
      <c r="R16" s="238"/>
      <c r="S16" s="238"/>
      <c r="T16" s="235"/>
      <c r="U16" s="235"/>
      <c r="V16" s="235"/>
      <c r="W16" s="235"/>
      <c r="X16" s="236"/>
      <c r="Y16" s="238"/>
      <c r="Z16" s="239"/>
      <c r="AA16" s="240"/>
      <c r="AB16" s="241"/>
      <c r="AC16" s="242"/>
    </row>
    <row r="17" spans="1:29" s="179" customFormat="1" ht="72" customHeight="1">
      <c r="A17" s="232">
        <f>A16+1</f>
        <v>4</v>
      </c>
      <c r="B17" s="244" t="s">
        <v>143</v>
      </c>
      <c r="C17" s="234">
        <f t="shared" si="0"/>
        <v>13838353.81</v>
      </c>
      <c r="D17" s="235">
        <f>E17+F17+G17+H17+I17</f>
        <v>5750051.5600000005</v>
      </c>
      <c r="E17" s="235"/>
      <c r="F17" s="235">
        <v>3989240.47</v>
      </c>
      <c r="G17" s="235">
        <v>441333.05</v>
      </c>
      <c r="H17" s="235">
        <v>466436.26</v>
      </c>
      <c r="I17" s="235">
        <v>853041.78</v>
      </c>
      <c r="J17" s="235"/>
      <c r="K17" s="235"/>
      <c r="L17" s="235"/>
      <c r="M17" s="237">
        <v>1065</v>
      </c>
      <c r="N17" s="238">
        <v>8088302.25</v>
      </c>
      <c r="O17" s="235"/>
      <c r="P17" s="235"/>
      <c r="Q17" s="237"/>
      <c r="R17" s="234"/>
      <c r="S17" s="234"/>
      <c r="T17" s="235"/>
      <c r="U17" s="235"/>
      <c r="V17" s="235"/>
      <c r="W17" s="235"/>
      <c r="X17" s="235"/>
      <c r="Y17" s="238"/>
      <c r="Z17" s="245"/>
      <c r="AA17" s="246"/>
      <c r="AB17" s="241" t="s">
        <v>168</v>
      </c>
      <c r="AC17" s="247"/>
    </row>
    <row r="18" spans="1:29" s="179" customFormat="1" ht="63.75" customHeight="1">
      <c r="A18" s="232">
        <f>A17+1</f>
        <v>5</v>
      </c>
      <c r="B18" s="244" t="s">
        <v>144</v>
      </c>
      <c r="C18" s="234">
        <f t="shared" si="0"/>
        <v>2714655.6</v>
      </c>
      <c r="D18" s="235">
        <f>E18+F18+G18+H18+I18</f>
        <v>2714655.6</v>
      </c>
      <c r="E18" s="235"/>
      <c r="F18" s="235"/>
      <c r="G18" s="235">
        <v>896815.2</v>
      </c>
      <c r="H18" s="235">
        <v>955188</v>
      </c>
      <c r="I18" s="235">
        <v>862652.4</v>
      </c>
      <c r="J18" s="235"/>
      <c r="K18" s="235"/>
      <c r="L18" s="235"/>
      <c r="M18" s="237"/>
      <c r="N18" s="248"/>
      <c r="O18" s="235"/>
      <c r="P18" s="235"/>
      <c r="Q18" s="237"/>
      <c r="R18" s="234"/>
      <c r="S18" s="234"/>
      <c r="T18" s="235"/>
      <c r="U18" s="235"/>
      <c r="V18" s="235"/>
      <c r="W18" s="235"/>
      <c r="X18" s="235"/>
      <c r="Y18" s="238"/>
      <c r="Z18" s="245"/>
      <c r="AA18" s="246"/>
      <c r="AB18" s="241" t="s">
        <v>168</v>
      </c>
      <c r="AC18" s="247"/>
    </row>
    <row r="19" spans="1:29" s="179" customFormat="1" ht="66" customHeight="1">
      <c r="A19" s="232">
        <f>A18+1</f>
        <v>6</v>
      </c>
      <c r="B19" s="249" t="s">
        <v>145</v>
      </c>
      <c r="C19" s="234">
        <f t="shared" si="0"/>
        <v>149787.11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7"/>
      <c r="N19" s="248"/>
      <c r="O19" s="235"/>
      <c r="P19" s="235"/>
      <c r="Q19" s="237"/>
      <c r="R19" s="234"/>
      <c r="S19" s="234"/>
      <c r="T19" s="235"/>
      <c r="U19" s="235"/>
      <c r="V19" s="235"/>
      <c r="W19" s="235"/>
      <c r="X19" s="235"/>
      <c r="Y19" s="238">
        <v>149787.11</v>
      </c>
      <c r="Z19" s="245"/>
      <c r="AA19" s="246"/>
      <c r="AB19" s="241" t="s">
        <v>168</v>
      </c>
      <c r="AC19" s="247"/>
    </row>
    <row r="20" spans="1:32" ht="63" customHeight="1">
      <c r="A20" s="402" t="s">
        <v>169</v>
      </c>
      <c r="B20" s="403"/>
      <c r="C20" s="250">
        <f aca="true" t="shared" si="1" ref="C20:Y20">SUM(C14:C19)</f>
        <v>44888805.050000004</v>
      </c>
      <c r="D20" s="251">
        <f t="shared" si="1"/>
        <v>8464707.16</v>
      </c>
      <c r="E20" s="251">
        <f t="shared" si="1"/>
        <v>0</v>
      </c>
      <c r="F20" s="251">
        <f t="shared" si="1"/>
        <v>3989240.47</v>
      </c>
      <c r="G20" s="251">
        <f t="shared" si="1"/>
        <v>1338148.25</v>
      </c>
      <c r="H20" s="251">
        <f t="shared" si="1"/>
        <v>1421624.26</v>
      </c>
      <c r="I20" s="251">
        <f t="shared" si="1"/>
        <v>1715694.1800000002</v>
      </c>
      <c r="J20" s="252">
        <f t="shared" si="1"/>
        <v>0</v>
      </c>
      <c r="K20" s="252">
        <f t="shared" si="1"/>
        <v>0</v>
      </c>
      <c r="L20" s="252">
        <f t="shared" si="1"/>
        <v>0</v>
      </c>
      <c r="M20" s="252">
        <f t="shared" si="1"/>
        <v>4280</v>
      </c>
      <c r="N20" s="250">
        <f t="shared" si="1"/>
        <v>20800111.72</v>
      </c>
      <c r="O20" s="252">
        <f t="shared" si="1"/>
        <v>603</v>
      </c>
      <c r="P20" s="251">
        <f t="shared" si="1"/>
        <v>585126.13</v>
      </c>
      <c r="Q20" s="252">
        <f t="shared" si="1"/>
        <v>2491.8</v>
      </c>
      <c r="R20" s="250">
        <f t="shared" si="1"/>
        <v>14889072.93</v>
      </c>
      <c r="S20" s="252">
        <f t="shared" si="1"/>
        <v>0</v>
      </c>
      <c r="T20" s="252">
        <f t="shared" si="1"/>
        <v>0</v>
      </c>
      <c r="U20" s="252">
        <f t="shared" si="1"/>
        <v>0</v>
      </c>
      <c r="V20" s="252">
        <f t="shared" si="1"/>
        <v>0</v>
      </c>
      <c r="W20" s="252">
        <f t="shared" si="1"/>
        <v>0</v>
      </c>
      <c r="X20" s="252">
        <f t="shared" si="1"/>
        <v>0</v>
      </c>
      <c r="Y20" s="250">
        <f t="shared" si="1"/>
        <v>149787.11</v>
      </c>
      <c r="Z20" s="243">
        <f>(C20-Y20)*0.0214</f>
        <v>957414.9839160001</v>
      </c>
      <c r="AA20" s="240"/>
      <c r="AB20" s="241"/>
      <c r="AC20" s="253"/>
      <c r="AF20" s="220"/>
    </row>
    <row r="21" spans="1:29" ht="84" customHeight="1">
      <c r="A21" s="404" t="s">
        <v>146</v>
      </c>
      <c r="B21" s="405"/>
      <c r="C21" s="251">
        <f>D21+N21+P21+R21</f>
        <v>957414.983916</v>
      </c>
      <c r="D21" s="251">
        <f>E21+F21+G21+H21+I21</f>
        <v>181144.73322400003</v>
      </c>
      <c r="E21" s="251">
        <f>E20*0.0214</f>
        <v>0</v>
      </c>
      <c r="F21" s="251">
        <f>F20*0.0214</f>
        <v>85369.746058</v>
      </c>
      <c r="G21" s="251">
        <f>G20*0.0214</f>
        <v>28636.37255</v>
      </c>
      <c r="H21" s="251">
        <f>H20*0.0214</f>
        <v>30422.759164</v>
      </c>
      <c r="I21" s="251">
        <f>I20*0.0214</f>
        <v>36715.855452</v>
      </c>
      <c r="J21" s="254"/>
      <c r="K21" s="254"/>
      <c r="L21" s="254"/>
      <c r="M21" s="255"/>
      <c r="N21" s="251">
        <f>N20*0.0214</f>
        <v>445122.39080799994</v>
      </c>
      <c r="O21" s="254"/>
      <c r="P21" s="251">
        <f>P20*0.0214</f>
        <v>12521.699182</v>
      </c>
      <c r="Q21" s="254"/>
      <c r="R21" s="251">
        <f>R20*0.0214</f>
        <v>318626.16070199996</v>
      </c>
      <c r="S21" s="256"/>
      <c r="T21" s="254"/>
      <c r="U21" s="254"/>
      <c r="V21" s="254"/>
      <c r="W21" s="254"/>
      <c r="X21" s="254"/>
      <c r="Y21" s="250"/>
      <c r="Z21" s="243"/>
      <c r="AA21" s="257"/>
      <c r="AB21" s="241"/>
      <c r="AC21" s="258"/>
    </row>
    <row r="22" spans="1:29" ht="110.25" customHeight="1">
      <c r="A22" s="402" t="s">
        <v>170</v>
      </c>
      <c r="B22" s="403"/>
      <c r="C22" s="256">
        <f aca="true" t="shared" si="2" ref="C22:I22">C20+C21</f>
        <v>45846220.033916004</v>
      </c>
      <c r="D22" s="254">
        <f t="shared" si="2"/>
        <v>8645851.893224</v>
      </c>
      <c r="E22" s="251">
        <f t="shared" si="2"/>
        <v>0</v>
      </c>
      <c r="F22" s="250">
        <f t="shared" si="2"/>
        <v>4074610.216058</v>
      </c>
      <c r="G22" s="250">
        <f t="shared" si="2"/>
        <v>1366784.62255</v>
      </c>
      <c r="H22" s="250">
        <f t="shared" si="2"/>
        <v>1452047.019164</v>
      </c>
      <c r="I22" s="250">
        <f t="shared" si="2"/>
        <v>1752410.035452</v>
      </c>
      <c r="J22" s="251"/>
      <c r="K22" s="251"/>
      <c r="L22" s="251"/>
      <c r="M22" s="252"/>
      <c r="N22" s="250">
        <f>N20+N21</f>
        <v>21245234.110808</v>
      </c>
      <c r="O22" s="251"/>
      <c r="P22" s="250">
        <f>P20+P21</f>
        <v>597647.829182</v>
      </c>
      <c r="Q22" s="251"/>
      <c r="R22" s="250">
        <f>R20+R21</f>
        <v>15207699.090702</v>
      </c>
      <c r="S22" s="250"/>
      <c r="T22" s="251"/>
      <c r="U22" s="254"/>
      <c r="V22" s="254"/>
      <c r="W22" s="254"/>
      <c r="X22" s="254"/>
      <c r="Y22" s="250"/>
      <c r="Z22" s="259"/>
      <c r="AA22" s="260"/>
      <c r="AB22" s="258"/>
      <c r="AC22" s="258"/>
    </row>
    <row r="23" ht="15"/>
    <row r="24" ht="47.25" customHeight="1">
      <c r="C24" s="262"/>
    </row>
    <row r="25" ht="67.5" customHeight="1">
      <c r="N25" s="261"/>
    </row>
    <row r="389" ht="15"/>
    <row r="390" ht="15"/>
    <row r="391" ht="15"/>
    <row r="392" ht="15"/>
    <row r="393" ht="15"/>
    <row r="394" ht="15"/>
    <row r="395" ht="15"/>
    <row r="396" ht="15"/>
    <row r="397" ht="15"/>
  </sheetData>
  <sheetProtection/>
  <mergeCells count="29">
    <mergeCell ref="A20:B20"/>
    <mergeCell ref="A21:B21"/>
    <mergeCell ref="A22:B22"/>
    <mergeCell ref="Y8:Y11"/>
    <mergeCell ref="D9:D11"/>
    <mergeCell ref="E9:E11"/>
    <mergeCell ref="F9:F11"/>
    <mergeCell ref="G9:G11"/>
    <mergeCell ref="H9:H11"/>
    <mergeCell ref="I9:I11"/>
    <mergeCell ref="R1:Y4"/>
    <mergeCell ref="A5:T5"/>
    <mergeCell ref="A6:Y6"/>
    <mergeCell ref="J9:J10"/>
    <mergeCell ref="K9:K11"/>
    <mergeCell ref="L9:L11"/>
    <mergeCell ref="M8:N11"/>
    <mergeCell ref="O8:P11"/>
    <mergeCell ref="Q8:R11"/>
    <mergeCell ref="AD6:AD13"/>
    <mergeCell ref="A7:A12"/>
    <mergeCell ref="B7:B12"/>
    <mergeCell ref="C7:C10"/>
    <mergeCell ref="D7:Y7"/>
    <mergeCell ref="D8:I8"/>
    <mergeCell ref="J8:L8"/>
    <mergeCell ref="T8:U11"/>
    <mergeCell ref="V8:W11"/>
    <mergeCell ref="X8:X11"/>
  </mergeCells>
  <printOptions/>
  <pageMargins left="0.31496062992125984" right="0.31496062992125984" top="0.7480314960629921" bottom="0.7480314960629921" header="0.31496062992125984" footer="0.31496062992125984"/>
  <pageSetup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2020-02-05T13:27:16Z</cp:lastPrinted>
  <dcterms:created xsi:type="dcterms:W3CDTF">2009-02-02T12:53:08Z</dcterms:created>
  <dcterms:modified xsi:type="dcterms:W3CDTF">2020-02-05T13:27:31Z</dcterms:modified>
  <cp:category/>
  <cp:version/>
  <cp:contentType/>
  <cp:contentStatus/>
</cp:coreProperties>
</file>